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  <sheet name="部门整体支出绩效目标申报表" sheetId="15" r:id="rId14"/>
    <sheet name="公共设施管理经费" sheetId="16" r:id="rId15"/>
    <sheet name="自收自支经费" sheetId="17" r:id="rId16"/>
    <sheet name="村级运转" sheetId="18" r:id="rId17"/>
    <sheet name="全域无垃圾保洁员报酬" sheetId="19" r:id="rId18"/>
    <sheet name="政协联络组经费及政协委员工作经费" sheetId="20" r:id="rId19"/>
    <sheet name="生态管护员工作经费" sheetId="21" r:id="rId20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'3'!$A$1:$D$43</definedName>
    <definedName name="_xlnm.Print_Area" localSheetId="5">'4'!$A$1:$D$35</definedName>
    <definedName name="_xlnm.Print_Area" localSheetId="6">'5'!$A$1:$K$11</definedName>
    <definedName name="_xlnm.Print_Area" localSheetId="7">'6'!$A$1:$E$36</definedName>
    <definedName name="_xlnm.Print_Area" localSheetId="8">'7'!$A$1:$E$41</definedName>
    <definedName name="_xlnm.Print_Area" localSheetId="9">'8'!$A$1:$H$11</definedName>
    <definedName name="_xlnm.Print_Area" localSheetId="10">'9'!$A$1:$E$43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<sst xmlns="http://schemas.openxmlformats.org/spreadsheetml/2006/main" count="1319" uniqueCount="635">
  <si>
    <t>单位代码：</t>
  </si>
  <si>
    <t>044001</t>
  </si>
  <si>
    <t>单位名称：肃南裕固族自治县马蹄藏族乡人民政府</t>
  </si>
  <si>
    <t>部门预算公开表</t>
  </si>
  <si>
    <t>编制日期：  2021  年 6 月 16 日</t>
  </si>
  <si>
    <t>部门领导：殷长斌</t>
  </si>
  <si>
    <t>财务负责人：殷长斌</t>
  </si>
  <si>
    <t xml:space="preserve">    制表人：李文婷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</si>
  <si>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</si>
  <si>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</si>
  <si>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</si>
  <si>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</si>
  <si>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</si>
  <si>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</si>
  <si>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</si>
  <si>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</si>
  <si>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</si>
  <si>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</si>
  <si>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</si>
  <si>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</si>
  <si>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</si>
  <si>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</si>
  <si>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</si>
  <si>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</si>
  <si>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</si>
  <si>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</si>
  <si>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</si>
  <si>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</si>
  <si>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</si>
  <si>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</si>
  <si>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</si>
  <si>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</si>
  <si>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</si>
  <si>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</si>
  <si>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</si>
  <si>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</si>
  <si>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</si>
  <si>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</si>
  <si>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</si>
  <si>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</si>
  <si>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</si>
  <si>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</si>
  <si>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</si>
  <si>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</si>
  <si>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</si>
  <si>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</si>
  <si>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</si>
  <si>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</si>
  <si>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</si>
  <si>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</si>
  <si>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</si>
  <si>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</si>
  <si>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</si>
  <si>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</si>
  <si>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</si>
  <si>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</si>
  <si>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</si>
  <si>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</si>
  <si>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</si>
  <si>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</si>
  <si>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</si>
  <si>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</si>
  <si>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</si>
  <si>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</si>
  <si>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</si>
  <si>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</si>
  <si>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</si>
  <si>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</si>
  <si>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</si>
  <si>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</si>
  <si>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</si>
  <si>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</si>
  <si>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</si>
  <si>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</si>
  <si>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</si>
  <si>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</si>
  <si>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</si>
  <si>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</si>
  <si>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</si>
  <si>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</si>
  <si>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</si>
  <si>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</si>
  <si>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</si>
  <si>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</si>
  <si>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</si>
  <si>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</si>
  <si>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</si>
  <si>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</si>
  <si>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</si>
  <si>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</si>
  <si>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</si>
  <si>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</si>
  <si>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</si>
  <si>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</si>
  <si>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</si>
  <si>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</si>
  <si>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政府办公厅（室）及相关机构事务</t>
  </si>
  <si>
    <t xml:space="preserve">    行政运行</t>
  </si>
  <si>
    <t xml:space="preserve">    一般行政管理事务</t>
  </si>
  <si>
    <t xml:space="preserve">    其他政协事务支出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</si>
  <si>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</si>
  <si>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</si>
  <si>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</si>
  <si>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</si>
  <si>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</si>
  <si>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</si>
  <si>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</si>
  <si>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</si>
  <si>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</si>
  <si>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</si>
  <si>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</si>
  <si>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</si>
  <si>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</si>
  <si>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</si>
  <si>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</si>
  <si>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</si>
  <si>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</si>
  <si>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 xml:space="preserve">  自然生态保护</t>
  </si>
  <si>
    <t xml:space="preserve">     生态保护</t>
  </si>
  <si>
    <t>城乡社区支出</t>
  </si>
  <si>
    <t xml:space="preserve">  城乡社区环境卫生</t>
  </si>
  <si>
    <t xml:space="preserve">     城乡社区环境卫生</t>
  </si>
  <si>
    <t>农林水支出</t>
  </si>
  <si>
    <t xml:space="preserve">  农村综合改革</t>
  </si>
  <si>
    <t xml:space="preserve">    对村民委员会和村党支部的补助</t>
  </si>
  <si>
    <t xml:space="preserve">    对村级公益性事业的补助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</si>
  <si>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</si>
  <si>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</si>
  <si>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</si>
  <si>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</si>
  <si>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</si>
  <si>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</si>
  <si>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</si>
  <si>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</si>
  <si>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</si>
  <si>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</si>
  <si>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</si>
  <si>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</si>
  <si>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</si>
  <si>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</si>
  <si>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</si>
  <si>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</si>
  <si>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</si>
  <si>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</si>
  <si>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</si>
  <si>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</si>
  <si>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</si>
  <si>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</si>
  <si>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</si>
  <si>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</si>
  <si>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</si>
  <si>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</si>
  <si>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</si>
  <si>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</si>
  <si>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</si>
  <si>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</si>
  <si>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</si>
  <si>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</si>
  <si>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</si>
  <si>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</si>
  <si>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</si>
  <si>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</si>
  <si>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</si>
  <si>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</si>
  <si>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</si>
  <si>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</si>
  <si>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</si>
  <si>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</si>
  <si>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</si>
  <si>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</si>
  <si>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</si>
  <si>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</si>
  <si>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</si>
  <si>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</si>
  <si>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</si>
  <si>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肃南裕固族自治县马蹄藏族乡人民政府</t>
  </si>
  <si>
    <t xml:space="preserve">    肃南裕固族自治县马蹄藏族乡人民政府</t>
  </si>
  <si>
    <t>一般公共预算支出情况表</t>
  </si>
  <si>
    <t>科目编码</t>
  </si>
  <si>
    <t>科目名称</t>
  </si>
  <si>
    <t>201</t>
  </si>
  <si>
    <t xml:space="preserve">  20103</t>
  </si>
  <si>
    <t>政府办公厅（室）及相关机构事务</t>
  </si>
  <si>
    <t xml:space="preserve">    2010301</t>
  </si>
  <si>
    <t xml:space="preserve">    2011102</t>
  </si>
  <si>
    <t xml:space="preserve">     一般行政管理事务</t>
  </si>
  <si>
    <t xml:space="preserve">    2010399</t>
  </si>
  <si>
    <t xml:space="preserve">     其他政府办公厅（室）及相关机构事务支出</t>
  </si>
  <si>
    <t>208</t>
  </si>
  <si>
    <t xml:space="preserve">  20805</t>
  </si>
  <si>
    <t xml:space="preserve">    2080501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</si>
  <si>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</si>
  <si>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</si>
  <si>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</si>
  <si>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</si>
  <si>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</si>
  <si>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</si>
  <si>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</si>
  <si>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</si>
  <si>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211</t>
  </si>
  <si>
    <t xml:space="preserve">  21104</t>
  </si>
  <si>
    <t xml:space="preserve">    2110401</t>
  </si>
  <si>
    <t>212</t>
  </si>
  <si>
    <t xml:space="preserve">  21205</t>
  </si>
  <si>
    <t xml:space="preserve">    2120501</t>
  </si>
  <si>
    <t xml:space="preserve">  21307</t>
  </si>
  <si>
    <t>2130701</t>
  </si>
  <si>
    <t xml:space="preserve">     对村级公益事业建设的补助</t>
  </si>
  <si>
    <t xml:space="preserve">    2130705</t>
  </si>
  <si>
    <t xml:space="preserve">     对村民委员会和村党支部的补助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</si>
  <si>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</si>
  <si>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</si>
  <si>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</si>
  <si>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</si>
  <si>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</si>
  <si>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</si>
  <si>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</si>
  <si>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</si>
  <si>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</si>
  <si>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</si>
  <si>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</si>
  <si>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</si>
  <si>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</si>
  <si>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</si>
  <si>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</si>
  <si>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</si>
  <si>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</si>
  <si>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</si>
  <si>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</si>
  <si>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</si>
  <si>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</si>
  <si>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</si>
  <si>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</si>
  <si>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退休医疗补助缴费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</si>
  <si>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</si>
  <si>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</si>
  <si>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</si>
  <si>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</si>
  <si>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</si>
  <si>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</si>
  <si>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</si>
  <si>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</si>
  <si>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</si>
  <si>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</si>
  <si>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</si>
  <si>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</si>
  <si>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</si>
  <si>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</si>
  <si>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</si>
  <si>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</si>
  <si>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</si>
  <si>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</si>
  <si>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</si>
  <si>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</si>
  <si>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</si>
  <si>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</si>
  <si>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</si>
  <si>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</si>
  <si>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</si>
  <si>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</si>
  <si>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</si>
  <si>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</si>
  <si>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</si>
  <si>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</si>
  <si>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</si>
  <si>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</si>
  <si>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</si>
  <si>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</si>
  <si>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</si>
  <si>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</si>
  <si>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</si>
  <si>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</si>
  <si>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3030502</t>
  </si>
  <si>
    <t xml:space="preserve">  长期聘用人员补助</t>
  </si>
  <si>
    <t xml:space="preserve">  3030504</t>
  </si>
  <si>
    <t xml:space="preserve">  人大代表生活补助</t>
  </si>
  <si>
    <t xml:space="preserve">  3030509</t>
  </si>
  <si>
    <t xml:space="preserve">  长期聘用人员五金补助</t>
  </si>
  <si>
    <t xml:space="preserve">  3030510</t>
  </si>
  <si>
    <t xml:space="preserve">  遗属生活补助</t>
  </si>
  <si>
    <t>3030515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</si>
  <si>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</si>
  <si>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</si>
  <si>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</si>
  <si>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</si>
  <si>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</si>
  <si>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</si>
  <si>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</si>
  <si>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</si>
  <si>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</si>
  <si>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 xml:space="preserve">  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</si>
  <si>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</si>
  <si>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</si>
  <si>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</si>
  <si>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</si>
  <si>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</si>
  <si>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</si>
  <si>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</si>
  <si>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退休医疗补助缴费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</si>
  <si>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</si>
  <si>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</si>
  <si>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</si>
  <si>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</si>
  <si>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</si>
  <si>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</si>
  <si>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</si>
  <si>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</si>
  <si>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</si>
  <si>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</si>
  <si>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</si>
  <si>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</si>
  <si>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</si>
  <si>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</si>
  <si>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</si>
  <si>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</si>
  <si>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</si>
  <si>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</si>
  <si>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</si>
  <si>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</si>
  <si>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长期聘用人员补助</t>
  </si>
  <si>
    <t>退休费</t>
  </si>
  <si>
    <t>长期聘用人员五金补助</t>
  </si>
  <si>
    <t>遗属生活补助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</si>
  <si>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</si>
  <si>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</si>
  <si>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</si>
  <si>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</si>
  <si>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</si>
  <si>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</si>
  <si>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</si>
  <si>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</si>
  <si>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</si>
  <si>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</si>
  <si>
    <t xml:space="preserve">  2021年部门(单位)整体支出绩效目标申报表</t>
  </si>
  <si>
    <t>马蹄藏族乡人民政府</t>
  </si>
  <si>
    <t>联系人</t>
  </si>
  <si>
    <t>李文婷</t>
  </si>
  <si>
    <t>联系电话</t>
  </si>
  <si>
    <t>单位职能</t>
  </si>
  <si>
    <t>依据：</t>
  </si>
  <si>
    <t xml:space="preserve">职能简述：1.宣传和贯彻执行党的路线方针政策和法律法规；制定地方经济社会发展规划和年度计划并组织实施；坚持依法行政，推进民主政治，加强基层政权建设；做好农牧业、农牧村、农牧民和社区工作推进乡村振兴
2.规范经济管理，组织指导经济发展和经济结构调整
3.加强社会管理，完善基础设施建设，改善人居环境；推进政务、村务公开；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
4.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
</t>
  </si>
  <si>
    <t>单位基本信息</t>
  </si>
  <si>
    <r>
      <rPr>
        <sz val="10"/>
        <rFont val="宋体"/>
        <charset val="134"/>
      </rPr>
      <t>是否</t>
    </r>
    <r>
      <rPr>
        <sz val="10"/>
        <color indexed="8"/>
        <rFont val="宋体"/>
        <charset val="134"/>
      </rPr>
      <t>为</t>
    </r>
    <r>
      <rPr>
        <sz val="10"/>
        <rFont val="宋体"/>
        <charset val="134"/>
      </rPr>
      <t>一级预算主管部门： 是    否</t>
    </r>
    <r>
      <rPr>
        <sz val="10"/>
        <rFont val="Arial"/>
        <charset val="0"/>
      </rPr>
      <t>√</t>
    </r>
    <r>
      <rPr>
        <sz val="10"/>
        <rFont val="宋体"/>
        <charset val="134"/>
      </rPr>
      <t>。    如否，上级主管部门是：</t>
    </r>
  </si>
  <si>
    <t>内设职能科室个数：   10（个）</t>
  </si>
  <si>
    <t>编制总人数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</si>
  <si>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</si>
  <si>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</si>
  <si>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</si>
  <si>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</si>
  <si>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</si>
  <si>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</si>
  <si>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</si>
  <si>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</si>
  <si>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</si>
  <si>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</si>
  <si>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</si>
  <si>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</si>
  <si>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</si>
  <si>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</si>
  <si>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</si>
  <si>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</si>
  <si>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 xml:space="preserve">   </t>
  </si>
  <si>
    <t>年度绩效目标</t>
  </si>
  <si>
    <t>目标1：保证党的路线、方针、政策的坚决贯彻执行。
目标2：促进经济发展，着力改善民生。
目标3：加强公共管理，完善基础设施建设。
目标4：发展公益事业，强化公共服务体系建设力度。
目标5：加强公共安全，维护社会稳定。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</si>
  <si>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</si>
  <si>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</si>
  <si>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</si>
  <si>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</si>
  <si>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</si>
  <si>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</si>
  <si>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</si>
  <si>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</si>
  <si>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</si>
  <si>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</si>
  <si>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r>
      <rPr>
        <sz val="10"/>
        <color indexed="8"/>
        <rFont val="宋体"/>
        <charset val="134"/>
      </rPr>
      <t>下降</t>
    </r>
  </si>
  <si>
    <t>专项经费支出安排合理性</t>
  </si>
  <si>
    <r>
      <rPr>
        <sz val="10"/>
        <color indexed="8"/>
        <rFont val="宋体"/>
        <charset val="134"/>
      </rPr>
      <t>合理</t>
    </r>
  </si>
  <si>
    <t>财务管理</t>
  </si>
  <si>
    <t>财务管理制度健全性</t>
  </si>
  <si>
    <r>
      <rPr>
        <sz val="10"/>
        <color indexed="8"/>
        <rFont val="宋体"/>
        <charset val="134"/>
      </rPr>
      <t>健全</t>
    </r>
  </si>
  <si>
    <t>资金使用合规性</t>
  </si>
  <si>
    <r>
      <rPr>
        <sz val="10"/>
        <color indexed="8"/>
        <rFont val="宋体"/>
        <charset val="134"/>
      </rPr>
      <t>合规</t>
    </r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</si>
  <si>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</si>
  <si>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</si>
  <si>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</si>
  <si>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</si>
  <si>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</si>
  <si>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</si>
  <si>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</si>
  <si>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r>
      <rPr>
        <sz val="10"/>
        <color indexed="8"/>
        <rFont val="宋体"/>
        <charset val="134"/>
      </rPr>
      <t>有</t>
    </r>
  </si>
  <si>
    <t>部门工作管理</t>
  </si>
  <si>
    <t>部门工作制度完善</t>
  </si>
  <si>
    <t>完善</t>
  </si>
  <si>
    <t>部门履职目标</t>
  </si>
  <si>
    <t>宣传和贯彻执行党的路线方针政策和法律法规</t>
  </si>
  <si>
    <t>对党的路线方针政策和法律法规宣传贯彻的执行率</t>
  </si>
  <si>
    <t>对党的路线方针政策和法律法规的贯彻落实程度</t>
  </si>
  <si>
    <t>对党的路线方针政策和法律法规宣传贯彻的及时程度</t>
  </si>
  <si>
    <t>及时</t>
  </si>
  <si>
    <t>社会经济进一步发展，民生持续改善，乡村振兴深入推进</t>
  </si>
  <si>
    <t>全乡23个村发展各具特色的产业，贫困人口实现社会低保兜底保障</t>
  </si>
  <si>
    <t>保障</t>
  </si>
  <si>
    <t>按时足额发放单位23个村村干部、23个村村级保洁员工资并按时完成上级部门安排的各项目标任务</t>
  </si>
  <si>
    <t>按时完成</t>
  </si>
  <si>
    <t>财政资金（产业扶持资金）、社会保障资金及时到位</t>
  </si>
  <si>
    <t>强化社会保障，完善公共服务工作</t>
  </si>
  <si>
    <t>强化社会保障，完善公共服务工作完成率</t>
  </si>
  <si>
    <t>强化社会保障，完善公共服务工作达标率</t>
  </si>
  <si>
    <t>强化社会保障，完善公共服务工作的及时性</t>
  </si>
  <si>
    <t>加强综合治理，维护社会稳定工作</t>
  </si>
  <si>
    <t>加强综合治理，维护社会稳定工作完成率</t>
  </si>
  <si>
    <t>加强综合治理，维护社会稳定工作达标率</t>
  </si>
  <si>
    <t>加强综合治理，维护社会稳定工作的及时性</t>
  </si>
  <si>
    <t>科教文卫事业和精神文明建设工作</t>
  </si>
  <si>
    <t>科教文卫事业和精神文明建设工作完成率</t>
  </si>
  <si>
    <t>科教文卫事业和精神文明建设工作达标率</t>
  </si>
  <si>
    <t>科教文卫事业和精神文明建设工作及时性</t>
  </si>
  <si>
    <t>部门效果目标</t>
  </si>
  <si>
    <t>满意度</t>
  </si>
  <si>
    <t>受益者满意度</t>
  </si>
  <si>
    <t>社会效益</t>
  </si>
  <si>
    <t>全乡基础设施建设不断改善</t>
  </si>
  <si>
    <t>改善</t>
  </si>
  <si>
    <t>居民群众文明程度得到有效提升</t>
  </si>
  <si>
    <t>提升</t>
  </si>
  <si>
    <t>社会和谐稳定</t>
  </si>
  <si>
    <t>和谐稳定</t>
  </si>
  <si>
    <t>城镇人居环境明显改善</t>
  </si>
  <si>
    <t>民生保障成效显著</t>
  </si>
  <si>
    <t>显著</t>
  </si>
  <si>
    <t>经济效益</t>
  </si>
  <si>
    <t>全乡经济稳步发展</t>
  </si>
  <si>
    <t>发展</t>
  </si>
  <si>
    <t>全乡居民人均可支配收入增长</t>
  </si>
  <si>
    <t>增长</t>
  </si>
  <si>
    <t>环境效益</t>
  </si>
  <si>
    <t>生态环境保护力度进一步加强</t>
  </si>
  <si>
    <t>加强</t>
  </si>
  <si>
    <t xml:space="preserve"> 生态环境可持续发展</t>
  </si>
  <si>
    <t>持续发展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</si>
  <si>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</si>
  <si>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</si>
  <si>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</si>
  <si>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</si>
  <si>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</si>
  <si>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</si>
  <si>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部门协助</t>
  </si>
  <si>
    <t>部门间协调配合</t>
  </si>
  <si>
    <t>配合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</si>
  <si>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</si>
  <si>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</si>
  <si>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</si>
  <si>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</si>
  <si>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 xml:space="preserve">
                                                            （盖章）
                         审核人签字：                      年   月   日</t>
  </si>
  <si>
    <t>填报单位负责人：</t>
  </si>
  <si>
    <t>填表人：</t>
  </si>
  <si>
    <t>填表日期：</t>
  </si>
  <si>
    <t>项目支出绩效目标</t>
  </si>
  <si>
    <t>（2021年）</t>
  </si>
  <si>
    <t>申报单位名称：肃南裕固族自治县马蹄藏族乡人民政府</t>
  </si>
  <si>
    <t>一级项目名称：</t>
  </si>
  <si>
    <t>公共设施管理经费</t>
  </si>
  <si>
    <t>二级项目名称：</t>
  </si>
  <si>
    <t>项目类型：</t>
  </si>
  <si>
    <t>业务类</t>
  </si>
  <si>
    <t>项目分类：</t>
  </si>
  <si>
    <t>延续性</t>
  </si>
  <si>
    <t>资金用途：</t>
  </si>
  <si>
    <t>基础设施建设、维护及其他公共支出</t>
  </si>
  <si>
    <t>项目主管部门：</t>
  </si>
  <si>
    <t>肃南县财政局</t>
  </si>
  <si>
    <t>项目联系人：</t>
  </si>
  <si>
    <t>联系电话：</t>
  </si>
  <si>
    <t>8891745</t>
  </si>
  <si>
    <t>项目开始日期：</t>
  </si>
  <si>
    <t>2021年1月</t>
  </si>
  <si>
    <t>项目完成日期：</t>
  </si>
  <si>
    <t>2021年12月</t>
  </si>
  <si>
    <t>项目资金安排：</t>
  </si>
  <si>
    <t>60万</t>
  </si>
  <si>
    <t>中央补助安排/省级财政安排/其他资金</t>
  </si>
  <si>
    <t>资金性质：</t>
  </si>
  <si>
    <t>财政拨款</t>
  </si>
  <si>
    <t>项目概况</t>
  </si>
  <si>
    <t>解决全乡公共基础设施建设及维护费用、一般公共性支出。</t>
  </si>
  <si>
    <t>立项依据</t>
  </si>
  <si>
    <t>2021年预算指标</t>
  </si>
  <si>
    <t>项目设立的必要性</t>
  </si>
  <si>
    <t>为进一步解决全乡基础设施建设，改善全乡基础设施条件，保障乡政府一般公共支出，形成完善的基础设施专项经费保障机制。</t>
  </si>
  <si>
    <t>项目实施计划</t>
  </si>
  <si>
    <t>2021年1月-12月保证全乡基础设施建设及维护用行维护费</t>
  </si>
  <si>
    <t>项目总目标</t>
  </si>
  <si>
    <t>完善全乡基础设施建设，保障一般公共支出，建设美丽乡村</t>
  </si>
  <si>
    <t>完善全乡基础设施建设，保障一般公共支出</t>
  </si>
  <si>
    <t>需要说明的其他问题</t>
  </si>
  <si>
    <t>一级指标</t>
  </si>
  <si>
    <t xml:space="preserve">    </t>
  </si>
  <si>
    <t>三级指标</t>
  </si>
  <si>
    <t>指标目标值</t>
  </si>
  <si>
    <t>中期指标值</t>
  </si>
  <si>
    <t>投入和管理目标</t>
  </si>
  <si>
    <t xml:space="preserve">  投入管理  </t>
  </si>
  <si>
    <t>100%</t>
  </si>
  <si>
    <t>50%</t>
  </si>
  <si>
    <t>预算资金到位情况</t>
  </si>
  <si>
    <t>足额到位</t>
  </si>
  <si>
    <t>健全</t>
  </si>
  <si>
    <t>合规</t>
  </si>
  <si>
    <t>财务监控有效性</t>
  </si>
  <si>
    <t>有效</t>
  </si>
  <si>
    <t>项目管理</t>
  </si>
  <si>
    <t>项目管理制度健全性</t>
  </si>
  <si>
    <t>项目质量可控性</t>
  </si>
  <si>
    <t>可控</t>
  </si>
  <si>
    <t>立项依据充分性</t>
  </si>
  <si>
    <t>充分</t>
  </si>
  <si>
    <t>项目立项规范性</t>
  </si>
  <si>
    <t>规范</t>
  </si>
  <si>
    <t>绩效目标合理性</t>
  </si>
  <si>
    <t>合理</t>
  </si>
  <si>
    <t>产出目标</t>
  </si>
  <si>
    <t>数量</t>
  </si>
  <si>
    <t>基础设施维护</t>
  </si>
  <si>
    <t>一批</t>
  </si>
  <si>
    <t>党建展板制作</t>
  </si>
  <si>
    <t>质量</t>
  </si>
  <si>
    <t>合格</t>
  </si>
  <si>
    <t>时效</t>
  </si>
  <si>
    <t>及时对相关基础设施进行维护</t>
  </si>
  <si>
    <t>能够按照财务规定，确保资金，依法依规，正常支出</t>
  </si>
  <si>
    <t>保障机构正常运转</t>
  </si>
  <si>
    <t>成本</t>
  </si>
  <si>
    <t>成本控制情况</t>
  </si>
  <si>
    <t>定额标准内</t>
  </si>
  <si>
    <t>效果目标</t>
  </si>
  <si>
    <t>充分发挥政府职能，提升全乡基础设施</t>
  </si>
  <si>
    <t>充分发挥职能作用</t>
  </si>
  <si>
    <t>服务对象综合满意度</t>
  </si>
  <si>
    <t>满意</t>
  </si>
  <si>
    <t>长效管理</t>
  </si>
  <si>
    <t>跨部门协同度</t>
  </si>
  <si>
    <t>协同度高</t>
  </si>
  <si>
    <t>自收自支经费</t>
  </si>
  <si>
    <t>乡镇自收自支工资及福利性支出及办公支出</t>
  </si>
  <si>
    <t>30.38万</t>
  </si>
  <si>
    <t>解决乡镇自收自支人员工资及福利费支出</t>
  </si>
  <si>
    <t>切实保障乡镇自收自支人员工资性及福利支出</t>
  </si>
  <si>
    <t>2021年1月-12月按月足额发放自收自支人员工资、奖金支出，支付必要的办公费用</t>
  </si>
  <si>
    <t>保障乡镇自收自支人员工资性及福利支出和必要的办公支出</t>
  </si>
  <si>
    <t>保障人员经费和办公经费，全乡经济社会的发展保驾护航</t>
  </si>
  <si>
    <t>二级指标</t>
  </si>
  <si>
    <t>投入管理</t>
  </si>
  <si>
    <t>*%</t>
  </si>
  <si>
    <t>决策管理</t>
  </si>
  <si>
    <t>目标管理</t>
  </si>
  <si>
    <t>发放自收自支两人工资报酬88604.04元</t>
  </si>
  <si>
    <t>2人/8.86万</t>
  </si>
  <si>
    <t>2人/4.43万</t>
  </si>
  <si>
    <t>保障自收自支人员双拥、采暖费等福利性支出的发放</t>
  </si>
  <si>
    <t xml:space="preserve"> 保障</t>
  </si>
  <si>
    <t>每月按时发放自收自支人员工资报酬</t>
  </si>
  <si>
    <t>足额</t>
  </si>
  <si>
    <t>每月30日前按时发放报酬</t>
  </si>
  <si>
    <t>保障自收自支人员双拥、采暖费等福利性支出的及时发放</t>
  </si>
  <si>
    <t>保证自收自支人员工作正常开展</t>
  </si>
  <si>
    <t>村级运转经费</t>
  </si>
  <si>
    <t>村级办公经费、共享共管村级经费及村干部工资</t>
  </si>
  <si>
    <t>308.44万</t>
  </si>
  <si>
    <t>保障全乡23个村村干部全年工资及村级办公、村级公益性设施管理费正常运转。</t>
  </si>
  <si>
    <t>2021年度财政预算指标</t>
  </si>
  <si>
    <t>充分发挥村级组织领导作用，促进农牧村基层政权建设和民主法治建设，巩固党在农牧村的执政基础。</t>
  </si>
  <si>
    <t>2021年1月-12月按月足额发放全乡23个村村干部全年工资及村级办公、村级公益性设施管理费。</t>
  </si>
  <si>
    <t>维护好农牧村社会和谐稳定，全面推进社会主义新农村建设。</t>
  </si>
  <si>
    <t>保障全乡23个村村干部全年工资及村级办公、村级公益性设施管理费正常运转，发挥作用。</t>
  </si>
  <si>
    <t>保障全乡23个村村干部工资足额发放</t>
  </si>
  <si>
    <t>193.44万</t>
  </si>
  <si>
    <t>96.72万</t>
  </si>
  <si>
    <t>23个村购置办公家具和办公用品一批</t>
  </si>
  <si>
    <t>0</t>
  </si>
  <si>
    <t>每月按标准足额发放工资</t>
  </si>
  <si>
    <t>每季度按时发放报酬</t>
  </si>
  <si>
    <t>23个村2021年12月30日前购置办公用品</t>
  </si>
  <si>
    <t>保证村干部日常生活运转</t>
  </si>
  <si>
    <t>保证村级公益性设施正常运作</t>
  </si>
  <si>
    <t>全域无垃圾保洁员报酬</t>
  </si>
  <si>
    <t>保障23个村级保洁员工资</t>
  </si>
  <si>
    <t>41.4万</t>
  </si>
  <si>
    <t>村级保洁员工资足额发放，保障农牧村环境卫生整治，打造人居环境优美的乡村。</t>
  </si>
  <si>
    <t>纵深推进人居环境整治，打造环境美、田园美、村庄美、庭院美的“四美”乡村</t>
  </si>
  <si>
    <t>及时足额发放村级公益性岗位人员工资</t>
  </si>
  <si>
    <t>对辖区内生态环境进行全面整治，改善全乡人居环境，提升生活质量，增强群众的环保意识，做到“爱护环境、人人有责”</t>
  </si>
  <si>
    <t>发放公益性人员工资23人/1500元，41.4万</t>
  </si>
  <si>
    <t>23人/41.4万</t>
  </si>
  <si>
    <t>23人/20.7万</t>
  </si>
  <si>
    <t>每人1500元/月</t>
  </si>
  <si>
    <t>每月30日前发放</t>
  </si>
  <si>
    <t xml:space="preserve">及时 </t>
  </si>
  <si>
    <t>美化环境，改善村容村貌</t>
  </si>
  <si>
    <t>促进美丽乡村建设</t>
  </si>
  <si>
    <t>促进</t>
  </si>
  <si>
    <t>政协联络组经费及政协委员工作经费</t>
  </si>
  <si>
    <t>保障政协相关经费支出</t>
  </si>
  <si>
    <t>2.5万</t>
  </si>
  <si>
    <t>保证 政协相关宣传、学习调研、考察等的经费支出确保委员有效履行职能</t>
  </si>
  <si>
    <t>保证政协工作有序开展，确保政协委员有效履行职能</t>
  </si>
  <si>
    <t>保证政协各项活动有序开展，保证宣传、调研等活动的正常开展</t>
  </si>
  <si>
    <t>保证充分发挥委员的主体作用、确保委员履职活动经费保障</t>
  </si>
  <si>
    <t>保证充分发挥委员的主体作用、确保委员履职活动经费保，更好服务群众</t>
  </si>
  <si>
    <t>制作政协工作宣传牌一批</t>
  </si>
  <si>
    <t>保障政协工作经费及时足额支付</t>
  </si>
  <si>
    <t>充分发挥政协作用，保证政协更好的履职</t>
  </si>
  <si>
    <t>保证</t>
  </si>
  <si>
    <t>生态管护员工作经费</t>
  </si>
  <si>
    <t>84.89万</t>
  </si>
  <si>
    <t>依法管理好辖区内的所有林木、林地、野生动植物等资源</t>
  </si>
  <si>
    <t>保护生态环境，保证生态可持续发展</t>
  </si>
  <si>
    <t>按时有序巡山，检查林地征用情况保护野生资源，负责辖区内管护标志牌的管理及维修</t>
  </si>
  <si>
    <t>保护生态资源，实现生态可持续发展</t>
  </si>
  <si>
    <t>一步提升祁连山自然保护区生态环境水平，实现人口、资源、环境的良性循环；
改善了搬迁群众的生活环境，保障了收入水平，增强了可持续发展能力</t>
  </si>
  <si>
    <t>保证27个生态管护员报酬发放</t>
  </si>
  <si>
    <t>81万</t>
  </si>
  <si>
    <t>40.5万</t>
  </si>
  <si>
    <t>保障27生态管护工作站的相关经费支出</t>
  </si>
  <si>
    <t>2.7万</t>
  </si>
  <si>
    <t>制作管护标志牌一批</t>
  </si>
  <si>
    <t>保证27生态管护员报酬足额发放</t>
  </si>
  <si>
    <t xml:space="preserve">足额 </t>
  </si>
  <si>
    <t>保证27生态管护工作站经费足额到位</t>
  </si>
  <si>
    <t>保证27生态管护员报酬每月按时发放</t>
  </si>
  <si>
    <t>按时发放</t>
  </si>
  <si>
    <t>保障工作经费及时到位支付</t>
  </si>
  <si>
    <t>及时到位</t>
  </si>
  <si>
    <t>改善环境，保护野生资源</t>
  </si>
  <si>
    <t>促进生态可持续发展</t>
  </si>
  <si>
    <t>可持续发展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</si>
</sst>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.00_ ;[Red]\-#,##0.00\ "/>
    <numFmt numFmtId="178" formatCode="#,##0.00_);[Red]\(#,##0.00\)"/>
    <numFmt numFmtId="179" formatCode="0.0000_ "/>
    <numFmt numFmtId="180" formatCode="#,##0.00;[Red]#,##0.00"/>
    <numFmt numFmtId="181" formatCode="0.00_ ;[Red]\-0.00\ "/>
  </numFmts>
  <fonts count="53">
    <font>
      <sz val="10"/>
      <name val="Arial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b/>
      <sz val="11"/>
      <name val="Arial"/>
      <charset val="0"/>
    </font>
    <font>
      <sz val="11"/>
      <color indexed="8"/>
      <name val="宋体"/>
      <charset val="134"/>
    </font>
    <font>
      <sz val="12"/>
      <color theme="3" tint="0.399975585192419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3" tint="0.399975585192419"/>
      <name val="楷体_GB2312"/>
      <charset val="134"/>
    </font>
    <font>
      <sz val="10"/>
      <color theme="1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rgb="FF800080"/>
      <name val="宋体"/>
      <charset val="134"/>
    </font>
    <font>
      <u/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800080"/>
      <name val="宋体"/>
      <charset val="134"/>
    </font>
    <font>
      <b/>
      <sz val="11"/>
      <color indexed="8"/>
      <name val="Calibri"/>
      <charset val="134"/>
    </font>
    <font>
      <b/>
      <sz val="9"/>
      <color rgb="FF00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0"/>
      <color indexed="12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34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3" borderId="4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9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11" borderId="47" applyNumberFormat="0" applyFont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46" fillId="0" borderId="4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3" fillId="0" borderId="4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5" fillId="10" borderId="46" applyNumberFormat="0" applyAlignment="0" applyProtection="0">
      <alignment vertical="center"/>
    </xf>
    <xf numFmtId="0" fontId="40" fillId="10" borderId="44" applyNumberFormat="0" applyAlignment="0" applyProtection="0">
      <alignment vertical="center"/>
    </xf>
    <xf numFmtId="0" fontId="48" fillId="16" borderId="48" applyNumberFormat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0" borderId="45" applyNumberFormat="0" applyFill="0" applyAlignment="0" applyProtection="0">
      <alignment vertical="center"/>
    </xf>
    <xf numFmtId="0" fontId="49" fillId="0" borderId="50" applyNumberFormat="0" applyFill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276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9" fontId="11" fillId="0" borderId="4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 applyProtection="1"/>
    <xf numFmtId="0" fontId="6" fillId="0" borderId="0" xfId="0" applyFont="1" applyFill="1" applyBorder="1" applyAlignment="1" applyProtection="1"/>
    <xf numFmtId="0" fontId="11" fillId="0" borderId="0" xfId="0" applyFont="1"/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49" fontId="17" fillId="0" borderId="18" xfId="0" applyNumberFormat="1" applyFont="1" applyFill="1" applyBorder="1" applyAlignment="1" applyProtection="1">
      <alignment horizontal="left" vertical="center"/>
    </xf>
    <xf numFmtId="4" fontId="17" fillId="0" borderId="19" xfId="0" applyNumberFormat="1" applyFont="1" applyFill="1" applyBorder="1" applyAlignment="1" applyProtection="1">
      <alignment horizontal="right" vertical="center"/>
    </xf>
    <xf numFmtId="4" fontId="17" fillId="0" borderId="20" xfId="0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49" fontId="16" fillId="0" borderId="18" xfId="0" applyNumberFormat="1" applyFont="1" applyFill="1" applyBorder="1" applyAlignment="1" applyProtection="1">
      <alignment horizontal="left" vertical="center"/>
    </xf>
    <xf numFmtId="4" fontId="16" fillId="0" borderId="19" xfId="0" applyNumberFormat="1" applyFont="1" applyFill="1" applyBorder="1" applyAlignment="1" applyProtection="1">
      <alignment horizontal="right" vertical="center"/>
    </xf>
    <xf numFmtId="4" fontId="16" fillId="0" borderId="20" xfId="0" applyNumberFormat="1" applyFont="1" applyFill="1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 wrapText="1"/>
    </xf>
    <xf numFmtId="0" fontId="19" fillId="0" borderId="21" xfId="0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wrapText="1"/>
    </xf>
    <xf numFmtId="0" fontId="19" fillId="0" borderId="21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 wrapText="1"/>
    </xf>
    <xf numFmtId="0" fontId="20" fillId="0" borderId="21" xfId="0" applyNumberFormat="1" applyFont="1" applyFill="1" applyBorder="1" applyAlignment="1" applyProtection="1">
      <alignment horizontal="left" vertical="center"/>
    </xf>
    <xf numFmtId="177" fontId="20" fillId="0" borderId="2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/>
    <xf numFmtId="0" fontId="16" fillId="0" borderId="24" xfId="0" applyFont="1" applyBorder="1" applyAlignment="1" applyProtection="1">
      <alignment horizontal="center" vertical="center"/>
    </xf>
    <xf numFmtId="3" fontId="17" fillId="0" borderId="25" xfId="0" applyNumberFormat="1" applyFont="1" applyFill="1" applyBorder="1" applyAlignment="1" applyProtection="1">
      <alignment horizontal="center" vertical="center"/>
    </xf>
    <xf numFmtId="0" fontId="17" fillId="0" borderId="26" xfId="0" applyNumberFormat="1" applyFont="1" applyFill="1" applyBorder="1" applyAlignment="1" applyProtection="1">
      <alignment vertical="center"/>
    </xf>
    <xf numFmtId="177" fontId="23" fillId="0" borderId="26" xfId="0" applyNumberFormat="1" applyFont="1" applyFill="1" applyBorder="1" applyAlignment="1" applyProtection="1">
      <alignment horizontal="right" vertical="center"/>
    </xf>
    <xf numFmtId="177" fontId="17" fillId="0" borderId="13" xfId="0" applyNumberFormat="1" applyFont="1" applyFill="1" applyBorder="1" applyAlignment="1" applyProtection="1">
      <alignment horizontal="right" vertical="center" wrapText="1"/>
    </xf>
    <xf numFmtId="3" fontId="16" fillId="0" borderId="25" xfId="0" applyNumberFormat="1" applyFont="1" applyFill="1" applyBorder="1" applyAlignment="1" applyProtection="1">
      <alignment horizontal="center" vertical="center"/>
    </xf>
    <xf numFmtId="0" fontId="16" fillId="0" borderId="26" xfId="0" applyNumberFormat="1" applyFont="1" applyFill="1" applyBorder="1" applyAlignment="1" applyProtection="1">
      <alignment vertical="center"/>
    </xf>
    <xf numFmtId="177" fontId="24" fillId="0" borderId="26" xfId="0" applyNumberFormat="1" applyFont="1" applyFill="1" applyBorder="1" applyAlignment="1" applyProtection="1">
      <alignment horizontal="right" vertical="center"/>
    </xf>
    <xf numFmtId="177" fontId="16" fillId="0" borderId="26" xfId="0" applyNumberFormat="1" applyFont="1" applyFill="1" applyBorder="1" applyAlignment="1" applyProtection="1">
      <alignment horizontal="right" vertical="center"/>
    </xf>
    <xf numFmtId="177" fontId="16" fillId="0" borderId="9" xfId="0" applyNumberFormat="1" applyFont="1" applyFill="1" applyBorder="1" applyAlignment="1" applyProtection="1">
      <alignment horizontal="right" vertical="center" wrapText="1"/>
    </xf>
    <xf numFmtId="177" fontId="16" fillId="0" borderId="13" xfId="0" applyNumberFormat="1" applyFont="1" applyFill="1" applyBorder="1" applyAlignment="1" applyProtection="1">
      <alignment horizontal="right" vertical="center" wrapText="1"/>
    </xf>
    <xf numFmtId="177" fontId="16" fillId="0" borderId="26" xfId="0" applyNumberFormat="1" applyFont="1" applyFill="1" applyBorder="1" applyAlignment="1" applyProtection="1">
      <alignment horizontal="right" vertical="center" wrapText="1"/>
    </xf>
    <xf numFmtId="0" fontId="6" fillId="0" borderId="27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25" fillId="0" borderId="0" xfId="0" applyFont="1" applyBorder="1" applyAlignment="1" applyProtection="1">
      <alignment vertical="center" wrapText="1"/>
    </xf>
    <xf numFmtId="0" fontId="16" fillId="0" borderId="28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30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 wrapText="1"/>
    </xf>
    <xf numFmtId="0" fontId="16" fillId="0" borderId="19" xfId="0" applyFont="1" applyBorder="1" applyAlignment="1" applyProtection="1">
      <alignment vertical="center" wrapText="1"/>
    </xf>
    <xf numFmtId="0" fontId="16" fillId="0" borderId="32" xfId="0" applyFont="1" applyBorder="1" applyAlignment="1" applyProtection="1">
      <alignment horizontal="center" vertical="center" wrapText="1"/>
    </xf>
    <xf numFmtId="0" fontId="16" fillId="0" borderId="33" xfId="0" applyFont="1" applyBorder="1" applyAlignment="1" applyProtection="1">
      <alignment horizontal="center" vertical="center" wrapText="1"/>
    </xf>
    <xf numFmtId="0" fontId="16" fillId="0" borderId="34" xfId="0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 wrapText="1"/>
    </xf>
    <xf numFmtId="0" fontId="16" fillId="0" borderId="36" xfId="0" applyFont="1" applyBorder="1" applyAlignment="1" applyProtection="1">
      <alignment horizontal="center" vertical="center" wrapText="1"/>
    </xf>
    <xf numFmtId="49" fontId="17" fillId="0" borderId="18" xfId="0" applyNumberFormat="1" applyFont="1" applyFill="1" applyBorder="1" applyAlignment="1" applyProtection="1">
      <alignment vertical="center"/>
    </xf>
    <xf numFmtId="177" fontId="17" fillId="0" borderId="19" xfId="0" applyNumberFormat="1" applyFont="1" applyFill="1" applyBorder="1" applyAlignment="1" applyProtection="1">
      <alignment horizontal="right" vertical="center" wrapText="1"/>
    </xf>
    <xf numFmtId="177" fontId="17" fillId="0" borderId="24" xfId="0" applyNumberFormat="1" applyFont="1" applyFill="1" applyBorder="1" applyAlignment="1" applyProtection="1">
      <alignment horizontal="right" vertical="center" wrapText="1"/>
    </xf>
    <xf numFmtId="177" fontId="17" fillId="0" borderId="20" xfId="0" applyNumberFormat="1" applyFont="1" applyFill="1" applyBorder="1" applyAlignment="1" applyProtection="1">
      <alignment horizontal="right" vertical="center" wrapText="1"/>
    </xf>
    <xf numFmtId="177" fontId="16" fillId="0" borderId="19" xfId="0" applyNumberFormat="1" applyFont="1" applyFill="1" applyBorder="1" applyAlignment="1" applyProtection="1">
      <alignment horizontal="right" vertical="center" wrapText="1"/>
    </xf>
    <xf numFmtId="177" fontId="16" fillId="0" borderId="36" xfId="0" applyNumberFormat="1" applyFont="1" applyFill="1" applyBorder="1" applyAlignment="1" applyProtection="1">
      <alignment horizontal="right" vertical="center" wrapText="1"/>
    </xf>
    <xf numFmtId="177" fontId="16" fillId="0" borderId="20" xfId="0" applyNumberFormat="1" applyFont="1" applyFill="1" applyBorder="1" applyAlignment="1" applyProtection="1">
      <alignment horizontal="right" vertical="center" wrapText="1"/>
    </xf>
    <xf numFmtId="49" fontId="15" fillId="0" borderId="0" xfId="0" applyNumberFormat="1" applyFont="1" applyBorder="1" applyAlignment="1" applyProtection="1">
      <alignment horizontal="center" vertical="center"/>
    </xf>
    <xf numFmtId="49" fontId="16" fillId="0" borderId="18" xfId="0" applyNumberFormat="1" applyFont="1" applyBorder="1" applyAlignment="1" applyProtection="1">
      <alignment horizontal="center" vertical="center"/>
    </xf>
    <xf numFmtId="0" fontId="16" fillId="0" borderId="35" xfId="0" applyFont="1" applyBorder="1" applyAlignment="1" applyProtection="1">
      <alignment horizontal="center" vertical="center"/>
    </xf>
    <xf numFmtId="0" fontId="16" fillId="0" borderId="36" xfId="0" applyFont="1" applyBorder="1" applyAlignment="1" applyProtection="1">
      <alignment horizontal="center" vertical="center"/>
    </xf>
    <xf numFmtId="0" fontId="17" fillId="0" borderId="19" xfId="0" applyNumberFormat="1" applyFont="1" applyFill="1" applyBorder="1" applyAlignment="1" applyProtection="1">
      <alignment horizontal="left" vertical="center"/>
    </xf>
    <xf numFmtId="177" fontId="17" fillId="0" borderId="18" xfId="0" applyNumberFormat="1" applyFont="1" applyFill="1" applyBorder="1" applyAlignment="1" applyProtection="1">
      <alignment horizontal="right" vertical="center"/>
    </xf>
    <xf numFmtId="177" fontId="17" fillId="0" borderId="29" xfId="0" applyNumberFormat="1" applyFont="1" applyFill="1" applyBorder="1" applyAlignment="1" applyProtection="1">
      <alignment horizontal="right" vertical="center"/>
    </xf>
    <xf numFmtId="177" fontId="17" fillId="0" borderId="13" xfId="0" applyNumberFormat="1" applyFont="1" applyFill="1" applyBorder="1" applyAlignment="1" applyProtection="1">
      <alignment horizontal="right" vertical="center"/>
    </xf>
    <xf numFmtId="4" fontId="17" fillId="0" borderId="36" xfId="0" applyNumberFormat="1" applyFont="1" applyFill="1" applyBorder="1" applyAlignment="1" applyProtection="1">
      <alignment horizontal="right" vertical="center"/>
    </xf>
    <xf numFmtId="0" fontId="16" fillId="0" borderId="19" xfId="0" applyNumberFormat="1" applyFont="1" applyFill="1" applyBorder="1" applyAlignment="1" applyProtection="1">
      <alignment horizontal="left" vertical="center"/>
    </xf>
    <xf numFmtId="177" fontId="16" fillId="0" borderId="18" xfId="0" applyNumberFormat="1" applyFont="1" applyFill="1" applyBorder="1" applyAlignment="1" applyProtection="1">
      <alignment horizontal="right" vertical="center"/>
    </xf>
    <xf numFmtId="177" fontId="16" fillId="0" borderId="19" xfId="0" applyNumberFormat="1" applyFont="1" applyFill="1" applyBorder="1" applyAlignment="1" applyProtection="1">
      <alignment horizontal="right" vertical="center"/>
    </xf>
    <xf numFmtId="49" fontId="24" fillId="0" borderId="18" xfId="0" applyNumberFormat="1" applyFont="1" applyFill="1" applyBorder="1" applyAlignment="1" applyProtection="1">
      <alignment horizontal="left" vertical="center"/>
    </xf>
    <xf numFmtId="0" fontId="24" fillId="0" borderId="19" xfId="0" applyNumberFormat="1" applyFont="1" applyFill="1" applyBorder="1" applyAlignment="1" applyProtection="1">
      <alignment horizontal="left" vertical="center"/>
    </xf>
    <xf numFmtId="177" fontId="24" fillId="0" borderId="18" xfId="0" applyNumberFormat="1" applyFont="1" applyFill="1" applyBorder="1" applyAlignment="1" applyProtection="1">
      <alignment horizontal="right" vertical="center"/>
    </xf>
    <xf numFmtId="177" fontId="24" fillId="0" borderId="19" xfId="0" applyNumberFormat="1" applyFont="1" applyFill="1" applyBorder="1" applyAlignment="1" applyProtection="1">
      <alignment horizontal="right" vertical="center"/>
    </xf>
    <xf numFmtId="4" fontId="24" fillId="0" borderId="2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/>
    <xf numFmtId="4" fontId="16" fillId="0" borderId="24" xfId="0" applyNumberFormat="1" applyFont="1" applyFill="1" applyBorder="1" applyAlignment="1" applyProtection="1">
      <alignment horizontal="right" vertical="center"/>
    </xf>
    <xf numFmtId="4" fontId="16" fillId="0" borderId="36" xfId="0" applyNumberFormat="1" applyFont="1" applyFill="1" applyBorder="1" applyAlignment="1" applyProtection="1">
      <alignment horizontal="right" vertical="center"/>
    </xf>
    <xf numFmtId="49" fontId="17" fillId="0" borderId="19" xfId="0" applyNumberFormat="1" applyFont="1" applyFill="1" applyBorder="1" applyAlignment="1" applyProtection="1">
      <alignment horizontal="left" vertical="center"/>
    </xf>
    <xf numFmtId="177" fontId="17" fillId="0" borderId="19" xfId="0" applyNumberFormat="1" applyFont="1" applyFill="1" applyBorder="1" applyAlignment="1" applyProtection="1">
      <alignment horizontal="right" vertical="center"/>
    </xf>
    <xf numFmtId="177" fontId="17" fillId="0" borderId="20" xfId="0" applyNumberFormat="1" applyFont="1" applyFill="1" applyBorder="1" applyAlignment="1" applyProtection="1">
      <alignment horizontal="right" vertical="center"/>
    </xf>
    <xf numFmtId="177" fontId="17" fillId="0" borderId="36" xfId="0" applyNumberFormat="1" applyFont="1" applyFill="1" applyBorder="1" applyAlignment="1" applyProtection="1">
      <alignment horizontal="right" vertical="center"/>
    </xf>
    <xf numFmtId="49" fontId="16" fillId="0" borderId="19" xfId="0" applyNumberFormat="1" applyFont="1" applyFill="1" applyBorder="1" applyAlignment="1" applyProtection="1">
      <alignment horizontal="left" vertical="center"/>
    </xf>
    <xf numFmtId="49" fontId="16" fillId="0" borderId="4" xfId="0" applyNumberFormat="1" applyFont="1" applyFill="1" applyBorder="1" applyAlignment="1" applyProtection="1">
      <alignment horizontal="left" vertical="center"/>
    </xf>
    <xf numFmtId="0" fontId="16" fillId="0" borderId="18" xfId="0" applyNumberFormat="1" applyFont="1" applyFill="1" applyBorder="1" applyAlignment="1" applyProtection="1">
      <alignment horizontal="left" vertical="center"/>
    </xf>
    <xf numFmtId="177" fontId="16" fillId="0" borderId="20" xfId="0" applyNumberFormat="1" applyFont="1" applyFill="1" applyBorder="1" applyAlignment="1" applyProtection="1">
      <alignment horizontal="right" vertical="center"/>
    </xf>
    <xf numFmtId="177" fontId="16" fillId="0" borderId="24" xfId="0" applyNumberFormat="1" applyFont="1" applyFill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left"/>
    </xf>
    <xf numFmtId="0" fontId="27" fillId="0" borderId="1" xfId="0" applyNumberFormat="1" applyFont="1" applyFill="1" applyBorder="1" applyAlignment="1" applyProtection="1">
      <alignment horizontal="left" vertical="center"/>
    </xf>
    <xf numFmtId="4" fontId="17" fillId="0" borderId="13" xfId="0" applyNumberFormat="1" applyFont="1" applyFill="1" applyBorder="1" applyAlignment="1" applyProtection="1">
      <alignment horizontal="right" vertical="center"/>
    </xf>
    <xf numFmtId="49" fontId="17" fillId="0" borderId="28" xfId="0" applyNumberFormat="1" applyFont="1" applyFill="1" applyBorder="1" applyAlignment="1" applyProtection="1">
      <alignment horizontal="left" vertical="center"/>
    </xf>
    <xf numFmtId="49" fontId="16" fillId="0" borderId="18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15" fillId="0" borderId="37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8" xfId="0" applyFont="1" applyFill="1" applyBorder="1" applyAlignment="1" applyProtection="1">
      <alignment horizontal="left" vertical="center"/>
    </xf>
    <xf numFmtId="178" fontId="16" fillId="0" borderId="18" xfId="0" applyNumberFormat="1" applyFont="1" applyFill="1" applyBorder="1" applyAlignment="1" applyProtection="1">
      <alignment horizontal="right" vertical="center" wrapText="1"/>
    </xf>
    <xf numFmtId="0" fontId="16" fillId="0" borderId="19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right" vertical="center"/>
    </xf>
    <xf numFmtId="179" fontId="16" fillId="0" borderId="0" xfId="0" applyNumberFormat="1" applyFont="1" applyFill="1" applyBorder="1" applyAlignment="1" applyProtection="1">
      <alignment horizontal="right" vertical="center"/>
    </xf>
    <xf numFmtId="180" fontId="16" fillId="0" borderId="18" xfId="0" applyNumberFormat="1" applyFont="1" applyFill="1" applyBorder="1" applyAlignment="1" applyProtection="1">
      <alignment horizontal="right" wrapText="1"/>
    </xf>
    <xf numFmtId="0" fontId="16" fillId="0" borderId="18" xfId="0" applyFont="1" applyFill="1" applyBorder="1" applyAlignment="1" applyProtection="1">
      <alignment horizontal="right" vertical="center"/>
    </xf>
    <xf numFmtId="180" fontId="16" fillId="0" borderId="18" xfId="0" applyNumberFormat="1" applyFont="1" applyFill="1" applyBorder="1" applyAlignment="1" applyProtection="1">
      <alignment horizontal="right" vertical="center" wrapText="1"/>
    </xf>
    <xf numFmtId="180" fontId="16" fillId="0" borderId="0" xfId="0" applyNumberFormat="1" applyFont="1" applyFill="1" applyBorder="1" applyAlignment="1" applyProtection="1">
      <alignment horizontal="right" vertical="center" wrapText="1"/>
    </xf>
    <xf numFmtId="4" fontId="16" fillId="0" borderId="13" xfId="0" applyNumberFormat="1" applyFont="1" applyFill="1" applyBorder="1" applyAlignment="1" applyProtection="1">
      <alignment horizontal="right" vertical="center" wrapText="1"/>
    </xf>
    <xf numFmtId="0" fontId="16" fillId="0" borderId="29" xfId="0" applyFont="1" applyFill="1" applyBorder="1" applyAlignment="1" applyProtection="1">
      <alignment horizontal="center" vertical="center"/>
    </xf>
    <xf numFmtId="4" fontId="16" fillId="0" borderId="19" xfId="0" applyNumberFormat="1" applyFont="1" applyFill="1" applyBorder="1" applyAlignment="1" applyProtection="1">
      <alignment horizontal="right" vertical="center" wrapText="1"/>
    </xf>
    <xf numFmtId="0" fontId="16" fillId="0" borderId="19" xfId="0" applyFont="1" applyFill="1" applyBorder="1" applyAlignment="1" applyProtection="1">
      <alignment horizontal="center" vertical="center"/>
    </xf>
    <xf numFmtId="0" fontId="15" fillId="0" borderId="0" xfId="50" applyFont="1" applyBorder="1" applyAlignment="1" applyProtection="1">
      <alignment horizontal="center" vertical="center"/>
    </xf>
    <xf numFmtId="181" fontId="16" fillId="0" borderId="20" xfId="51" applyNumberFormat="1" applyFont="1" applyBorder="1" applyAlignment="1" applyProtection="1">
      <alignment horizontal="center" vertical="center"/>
    </xf>
    <xf numFmtId="0" fontId="16" fillId="0" borderId="13" xfId="0" applyNumberFormat="1" applyFont="1" applyBorder="1" applyAlignment="1" applyProtection="1">
      <alignment horizontal="center" vertical="center"/>
    </xf>
    <xf numFmtId="0" fontId="17" fillId="0" borderId="18" xfId="0" applyNumberFormat="1" applyFont="1" applyFill="1" applyBorder="1" applyAlignment="1" applyProtection="1">
      <alignment horizontal="left" vertical="center"/>
    </xf>
    <xf numFmtId="177" fontId="16" fillId="0" borderId="13" xfId="0" applyNumberFormat="1" applyFont="1" applyFill="1" applyBorder="1" applyAlignment="1" applyProtection="1">
      <alignment horizontal="right" vertical="center"/>
    </xf>
    <xf numFmtId="0" fontId="16" fillId="0" borderId="38" xfId="0" applyFont="1" applyBorder="1" applyAlignment="1" applyProtection="1">
      <alignment vertical="center"/>
    </xf>
    <xf numFmtId="0" fontId="16" fillId="0" borderId="38" xfId="0" applyFont="1" applyBorder="1" applyAlignment="1" applyProtection="1"/>
    <xf numFmtId="0" fontId="16" fillId="0" borderId="25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49" fontId="16" fillId="0" borderId="15" xfId="0" applyNumberFormat="1" applyFont="1" applyFill="1" applyBorder="1" applyAlignment="1" applyProtection="1">
      <alignment vertical="center"/>
    </xf>
    <xf numFmtId="177" fontId="16" fillId="0" borderId="39" xfId="0" applyNumberFormat="1" applyFont="1" applyFill="1" applyBorder="1" applyAlignment="1" applyProtection="1">
      <alignment horizontal="right" vertical="center"/>
    </xf>
    <xf numFmtId="0" fontId="11" fillId="0" borderId="0" xfId="49" applyFont="1" applyFill="1"/>
    <xf numFmtId="0" fontId="6" fillId="0" borderId="0" xfId="49" applyFont="1" applyBorder="1" applyAlignment="1" applyProtection="1"/>
    <xf numFmtId="0" fontId="11" fillId="0" borderId="0" xfId="49" applyFont="1"/>
    <xf numFmtId="0" fontId="21" fillId="0" borderId="0" xfId="49" applyFont="1" applyBorder="1" applyAlignment="1" applyProtection="1">
      <alignment vertical="center" wrapText="1"/>
    </xf>
    <xf numFmtId="0" fontId="15" fillId="0" borderId="0" xfId="49" applyFont="1" applyBorder="1" applyAlignment="1" applyProtection="1">
      <alignment horizontal="center" vertical="center"/>
    </xf>
    <xf numFmtId="0" fontId="16" fillId="0" borderId="38" xfId="49" applyFont="1" applyBorder="1" applyAlignment="1" applyProtection="1">
      <alignment vertical="center"/>
    </xf>
    <xf numFmtId="0" fontId="16" fillId="0" borderId="38" xfId="49" applyFont="1" applyBorder="1" applyAlignment="1" applyProtection="1"/>
    <xf numFmtId="0" fontId="16" fillId="0" borderId="0" xfId="49" applyFont="1" applyBorder="1" applyAlignment="1" applyProtection="1"/>
    <xf numFmtId="0" fontId="16" fillId="0" borderId="0" xfId="49" applyFont="1" applyBorder="1" applyAlignment="1" applyProtection="1">
      <alignment horizontal="right" vertical="center"/>
    </xf>
    <xf numFmtId="0" fontId="16" fillId="0" borderId="25" xfId="49" applyFont="1" applyBorder="1" applyAlignment="1" applyProtection="1">
      <alignment horizontal="center" vertical="center"/>
    </xf>
    <xf numFmtId="0" fontId="16" fillId="0" borderId="40" xfId="49" applyFont="1" applyBorder="1" applyAlignment="1" applyProtection="1">
      <alignment horizontal="center" vertical="center"/>
    </xf>
    <xf numFmtId="0" fontId="16" fillId="0" borderId="39" xfId="49" applyFont="1" applyBorder="1" applyAlignment="1" applyProtection="1">
      <alignment horizontal="center" vertical="center"/>
    </xf>
    <xf numFmtId="0" fontId="16" fillId="0" borderId="15" xfId="49" applyFont="1" applyFill="1" applyBorder="1" applyAlignment="1" applyProtection="1">
      <alignment vertical="center"/>
    </xf>
    <xf numFmtId="177" fontId="16" fillId="0" borderId="40" xfId="49" applyNumberFormat="1" applyFont="1" applyFill="1" applyBorder="1" applyAlignment="1" applyProtection="1">
      <alignment horizontal="right" vertical="center"/>
    </xf>
    <xf numFmtId="177" fontId="16" fillId="0" borderId="40" xfId="49" applyNumberFormat="1" applyFont="1" applyFill="1" applyBorder="1" applyAlignment="1" applyProtection="1">
      <alignment vertical="center"/>
    </xf>
    <xf numFmtId="177" fontId="16" fillId="0" borderId="15" xfId="49" applyNumberFormat="1" applyFont="1" applyFill="1" applyBorder="1" applyAlignment="1" applyProtection="1">
      <alignment horizontal="right" vertical="center" wrapText="1"/>
    </xf>
    <xf numFmtId="177" fontId="16" fillId="0" borderId="40" xfId="49" applyNumberFormat="1" applyFont="1" applyFill="1" applyBorder="1" applyAlignment="1" applyProtection="1">
      <alignment horizontal="right" vertical="center" wrapText="1"/>
    </xf>
    <xf numFmtId="0" fontId="16" fillId="0" borderId="25" xfId="49" applyFont="1" applyFill="1" applyBorder="1" applyAlignment="1" applyProtection="1">
      <alignment vertical="center"/>
    </xf>
    <xf numFmtId="177" fontId="16" fillId="0" borderId="39" xfId="49" applyNumberFormat="1" applyFont="1" applyFill="1" applyBorder="1" applyAlignment="1" applyProtection="1">
      <alignment horizontal="right" vertical="center" wrapText="1"/>
    </xf>
    <xf numFmtId="177" fontId="16" fillId="0" borderId="39" xfId="49" applyNumberFormat="1" applyFont="1" applyFill="1" applyBorder="1" applyAlignment="1" applyProtection="1">
      <alignment vertical="center" wrapText="1"/>
    </xf>
    <xf numFmtId="177" fontId="16" fillId="0" borderId="15" xfId="49" applyNumberFormat="1" applyFont="1" applyFill="1" applyBorder="1" applyAlignment="1" applyProtection="1">
      <alignment vertical="center" wrapText="1"/>
    </xf>
    <xf numFmtId="4" fontId="16" fillId="0" borderId="15" xfId="49" applyNumberFormat="1" applyFont="1" applyFill="1" applyBorder="1" applyAlignment="1" applyProtection="1">
      <alignment vertical="center" wrapText="1"/>
    </xf>
    <xf numFmtId="4" fontId="16" fillId="0" borderId="15" xfId="49" applyNumberFormat="1" applyFont="1" applyFill="1" applyBorder="1" applyAlignment="1" applyProtection="1">
      <alignment wrapText="1"/>
    </xf>
    <xf numFmtId="0" fontId="16" fillId="0" borderId="15" xfId="49" applyFont="1" applyBorder="1" applyAlignment="1" applyProtection="1">
      <alignment vertical="center"/>
    </xf>
    <xf numFmtId="177" fontId="16" fillId="0" borderId="40" xfId="49" applyNumberFormat="1" applyFont="1" applyBorder="1" applyAlignment="1" applyProtection="1">
      <alignment vertical="center"/>
    </xf>
    <xf numFmtId="177" fontId="16" fillId="0" borderId="15" xfId="49" applyNumberFormat="1" applyFont="1" applyBorder="1" applyAlignment="1" applyProtection="1"/>
    <xf numFmtId="0" fontId="16" fillId="0" borderId="15" xfId="49" applyFont="1" applyFill="1" applyBorder="1" applyAlignment="1" applyProtection="1">
      <alignment horizontal="center" vertical="center"/>
    </xf>
    <xf numFmtId="177" fontId="16" fillId="0" borderId="40" xfId="49" applyNumberFormat="1" applyFont="1" applyFill="1" applyBorder="1" applyAlignment="1" applyProtection="1">
      <alignment horizontal="center" vertical="center"/>
    </xf>
    <xf numFmtId="0" fontId="16" fillId="0" borderId="15" xfId="49" applyFont="1" applyBorder="1" applyAlignment="1" applyProtection="1">
      <alignment horizontal="center" vertical="center"/>
    </xf>
    <xf numFmtId="177" fontId="16" fillId="0" borderId="40" xfId="49" applyNumberFormat="1" applyFont="1" applyBorder="1" applyAlignment="1" applyProtection="1">
      <alignment horizontal="center" vertical="center"/>
    </xf>
    <xf numFmtId="4" fontId="16" fillId="0" borderId="40" xfId="49" applyNumberFormat="1" applyFont="1" applyFill="1" applyBorder="1" applyAlignment="1" applyProtection="1">
      <alignment horizontal="right" vertical="center" wrapText="1"/>
    </xf>
    <xf numFmtId="177" fontId="16" fillId="0" borderId="15" xfId="49" applyNumberFormat="1" applyFont="1" applyFill="1" applyBorder="1" applyAlignment="1" applyProtection="1"/>
    <xf numFmtId="177" fontId="16" fillId="0" borderId="40" xfId="49" applyNumberFormat="1" applyFont="1" applyBorder="1" applyAlignment="1" applyProtection="1">
      <alignment horizontal="right" vertical="center" wrapText="1"/>
    </xf>
    <xf numFmtId="177" fontId="16" fillId="0" borderId="40" xfId="49" applyNumberFormat="1" applyFont="1" applyBorder="1" applyAlignment="1" applyProtection="1"/>
    <xf numFmtId="0" fontId="16" fillId="0" borderId="15" xfId="49" applyFont="1" applyBorder="1" applyAlignment="1" applyProtection="1"/>
    <xf numFmtId="177" fontId="16" fillId="0" borderId="1" xfId="49" applyNumberFormat="1" applyFont="1" applyFill="1" applyBorder="1" applyAlignment="1" applyProtection="1">
      <alignment horizontal="right" vertical="center" wrapText="1"/>
    </xf>
    <xf numFmtId="177" fontId="16" fillId="0" borderId="15" xfId="49" applyNumberFormat="1" applyFont="1" applyFill="1" applyBorder="1" applyAlignment="1" applyProtection="1">
      <alignment horizontal="center" vertical="center"/>
    </xf>
    <xf numFmtId="177" fontId="16" fillId="0" borderId="39" xfId="49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</xf>
    <xf numFmtId="0" fontId="29" fillId="0" borderId="18" xfId="10" applyFont="1" applyBorder="1" applyAlignment="1" applyProtection="1">
      <alignment vertical="center" wrapText="1"/>
    </xf>
    <xf numFmtId="0" fontId="20" fillId="0" borderId="20" xfId="0" applyFont="1" applyBorder="1" applyAlignment="1" applyProtection="1">
      <alignment vertical="center"/>
    </xf>
    <xf numFmtId="0" fontId="29" fillId="0" borderId="18" xfId="10" applyFont="1" applyBorder="1" applyAlignment="1" applyProtection="1">
      <alignment vertical="center"/>
    </xf>
    <xf numFmtId="0" fontId="29" fillId="0" borderId="34" xfId="10" applyFont="1" applyBorder="1" applyAlignment="1" applyProtection="1">
      <alignment vertical="center" wrapText="1"/>
    </xf>
    <xf numFmtId="0" fontId="20" fillId="0" borderId="36" xfId="0" applyFont="1" applyBorder="1" applyAlignment="1" applyProtection="1">
      <alignment vertical="center"/>
    </xf>
    <xf numFmtId="0" fontId="20" fillId="0" borderId="36" xfId="0" applyFont="1" applyBorder="1" applyAlignment="1" applyProtection="1"/>
    <xf numFmtId="0" fontId="29" fillId="0" borderId="41" xfId="10" applyFont="1" applyBorder="1" applyAlignment="1" applyProtection="1">
      <alignment vertical="center"/>
    </xf>
    <xf numFmtId="0" fontId="20" fillId="0" borderId="42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topLeftCell="A7" workbookViewId="0">
      <selection activeCell="A9" sqref="A9:I9"/>
    </sheetView>
  </sheetViews>
  <sheetFormatPr defaultColWidth="9.14285714285714" defaultRowHeight="12.75" customHeight="1"/>
  <cols>
    <col min="1" max="9" width="17.1428571428571" style="95" customWidth="1"/>
    <col min="10" max="10" width="9" style="95" customWidth="1"/>
    <col min="11" max="16384" width="9.14285714285714" style="97"/>
  </cols>
  <sheetData>
    <row r="1" customHeight="1" spans="1:10">
      <c r="A1"/>
      <c r="B1"/>
      <c r="C1"/>
      <c r="D1"/>
      <c r="E1"/>
      <c r="F1"/>
      <c r="G1"/>
      <c r="H1"/>
      <c r="I1"/>
      <c r="J1"/>
    </row>
    <row r="2" ht="14.25" customHeight="1" spans="1:1">
      <c r="A2" s="272"/>
    </row>
    <row r="3" ht="18.75" customHeight="1" spans="1:10">
      <c r="A3" s="273" t="s">
        <v>0</v>
      </c>
      <c r="B3" s="276" t="s">
        <v>1</v>
      </c>
      <c r="C3" s="273"/>
      <c r="D3" s="273"/>
      <c r="E3" s="273"/>
      <c r="F3" s="273"/>
      <c r="G3" s="273"/>
      <c r="H3" s="273"/>
      <c r="I3" s="273"/>
      <c r="J3"/>
    </row>
    <row r="4" ht="16.5" customHeight="1" spans="1:10">
      <c r="A4" s="273" t="s">
        <v>2</v>
      </c>
      <c r="B4" s="273"/>
      <c r="C4" s="273"/>
      <c r="D4" s="273"/>
      <c r="E4" s="273"/>
      <c r="F4" s="273"/>
      <c r="G4" s="273"/>
      <c r="H4" s="273"/>
      <c r="I4" s="273"/>
      <c r="J4"/>
    </row>
    <row r="5" ht="14.25" customHeight="1" spans="1:10">
      <c r="A5" s="273"/>
      <c r="B5" s="273"/>
      <c r="C5" s="273"/>
      <c r="D5" s="273"/>
      <c r="E5" s="273"/>
      <c r="F5" s="273"/>
      <c r="G5" s="273"/>
      <c r="H5" s="273"/>
      <c r="I5" s="273"/>
      <c r="J5"/>
    </row>
    <row r="6" ht="14.25" customHeight="1" spans="1:10">
      <c r="A6" s="273"/>
      <c r="B6" s="273"/>
      <c r="C6" s="273"/>
      <c r="D6" s="273"/>
      <c r="E6" s="273"/>
      <c r="F6" s="273"/>
      <c r="G6" s="273"/>
      <c r="H6" s="273"/>
      <c r="I6" s="273"/>
      <c r="J6"/>
    </row>
    <row r="7" ht="14.25" customHeight="1" spans="1:10">
      <c r="A7" s="273"/>
      <c r="B7" s="273"/>
      <c r="C7" s="273"/>
      <c r="D7" s="273"/>
      <c r="E7" s="273"/>
      <c r="F7" s="273"/>
      <c r="G7" s="273"/>
      <c r="H7" s="273"/>
      <c r="I7" s="273"/>
      <c r="J7"/>
    </row>
    <row r="8" ht="14.25" customHeight="1" spans="1:10">
      <c r="A8" s="273"/>
      <c r="B8" s="273"/>
      <c r="C8" s="273"/>
      <c r="D8" s="273"/>
      <c r="E8" s="273"/>
      <c r="F8" s="273"/>
      <c r="G8" s="273"/>
      <c r="H8" s="273"/>
      <c r="I8" s="273"/>
      <c r="J8"/>
    </row>
    <row r="9" ht="33" customHeight="1" spans="1:10">
      <c r="A9" s="275" t="s">
        <v>3</v>
      </c>
      <c r="B9" s="275"/>
      <c r="C9" s="275"/>
      <c r="D9" s="275"/>
      <c r="E9" s="275"/>
      <c r="F9" s="275"/>
      <c r="G9" s="275"/>
      <c r="H9" s="275"/>
      <c r="I9" s="275"/>
      <c r="J9"/>
    </row>
    <row r="10" ht="14.25" customHeight="1" spans="1:10">
      <c r="A10" s="273"/>
      <c r="B10" s="273"/>
      <c r="C10" s="273"/>
      <c r="D10" s="273"/>
      <c r="E10" s="273"/>
      <c r="F10" s="273"/>
      <c r="G10" s="273"/>
      <c r="H10" s="273"/>
      <c r="I10" s="273"/>
      <c r="J10"/>
    </row>
    <row r="11" ht="14.25" customHeight="1" spans="1:10">
      <c r="A11" s="273"/>
      <c r="B11" s="273"/>
      <c r="C11" s="273"/>
      <c r="D11" s="273"/>
      <c r="E11" s="273"/>
      <c r="F11" s="273"/>
      <c r="G11" s="273"/>
      <c r="H11" s="273"/>
      <c r="I11" s="273"/>
      <c r="J11"/>
    </row>
    <row r="12" ht="14.25" customHeight="1" spans="1:10">
      <c r="A12" s="273"/>
      <c r="B12" s="273"/>
      <c r="C12" s="273"/>
      <c r="D12" s="273"/>
      <c r="E12" s="273"/>
      <c r="F12" s="273"/>
      <c r="G12" s="273"/>
      <c r="H12" s="273"/>
      <c r="I12" s="273"/>
      <c r="J12"/>
    </row>
    <row r="13" ht="14.25" customHeight="1" spans="1:10">
      <c r="A13" s="273"/>
      <c r="B13" s="273"/>
      <c r="C13" s="273"/>
      <c r="D13" s="273"/>
      <c r="E13" s="273"/>
      <c r="F13" s="273"/>
      <c r="G13" s="273"/>
      <c r="H13" s="273"/>
      <c r="I13" s="273"/>
      <c r="J13"/>
    </row>
    <row r="14" ht="14.25" customHeight="1" spans="1:10">
      <c r="A14" s="273"/>
      <c r="B14" s="273"/>
      <c r="C14" s="273"/>
      <c r="D14" s="273"/>
      <c r="E14" s="273"/>
      <c r="F14" s="273"/>
      <c r="G14" s="273"/>
      <c r="H14" s="273"/>
      <c r="I14" s="273"/>
      <c r="J14"/>
    </row>
    <row r="15" ht="14.25" customHeight="1" spans="1:10">
      <c r="A15" s="273"/>
      <c r="B15" s="273"/>
      <c r="C15" s="273"/>
      <c r="D15" s="273"/>
      <c r="E15" s="273"/>
      <c r="F15" s="273"/>
      <c r="G15" s="273"/>
      <c r="H15" s="273"/>
      <c r="I15" s="273"/>
      <c r="J15"/>
    </row>
    <row r="16" ht="14.25" customHeight="1" spans="1:10">
      <c r="A16" s="273"/>
      <c r="B16" s="273"/>
      <c r="C16" s="273"/>
      <c r="D16" s="273"/>
      <c r="E16" s="273"/>
      <c r="F16" s="273"/>
      <c r="G16" s="273"/>
      <c r="H16" s="273"/>
      <c r="I16" s="273"/>
      <c r="J16"/>
    </row>
    <row r="17" ht="14.25" customHeight="1" spans="1:10">
      <c r="A17" s="273"/>
      <c r="B17" s="273"/>
      <c r="C17" s="273"/>
      <c r="D17" s="273"/>
      <c r="E17" s="273"/>
      <c r="F17" s="273"/>
      <c r="G17" s="273"/>
      <c r="H17" s="273"/>
      <c r="I17" s="273"/>
      <c r="J17"/>
    </row>
    <row r="18" ht="14.25" customHeight="1" spans="1:10">
      <c r="A18" s="273"/>
      <c r="B18" s="273"/>
      <c r="C18" s="273"/>
      <c r="D18" s="273"/>
      <c r="E18" s="273"/>
      <c r="F18" s="273"/>
      <c r="G18" s="273"/>
      <c r="H18" s="273"/>
      <c r="I18" s="273"/>
      <c r="J18"/>
    </row>
    <row r="19" ht="14.25" customHeight="1" spans="1:10">
      <c r="A19" s="274" t="s">
        <v>4</v>
      </c>
      <c r="B19" s="273"/>
      <c r="C19" s="273"/>
      <c r="D19" s="273"/>
      <c r="E19" s="273"/>
      <c r="F19" s="273"/>
      <c r="G19" s="273"/>
      <c r="H19" s="273"/>
      <c r="I19" s="273"/>
      <c r="J19"/>
    </row>
    <row r="20" ht="14.25" customHeight="1" spans="1:10">
      <c r="A20" s="273"/>
      <c r="B20" s="273"/>
      <c r="C20" s="273"/>
      <c r="D20" s="273"/>
      <c r="E20" s="273"/>
      <c r="F20" s="273"/>
      <c r="G20" s="273"/>
      <c r="H20" s="273"/>
      <c r="I20" s="273"/>
      <c r="J20"/>
    </row>
    <row r="21" ht="14.25" customHeight="1" spans="1:10">
      <c r="A21" s="273"/>
      <c r="B21" s="273"/>
      <c r="C21" s="273"/>
      <c r="D21" s="273"/>
      <c r="E21" s="273"/>
      <c r="F21" s="273"/>
      <c r="G21" s="273"/>
      <c r="I21" s="273"/>
      <c r="J21"/>
    </row>
    <row r="22" ht="14.25" customHeight="1" spans="1:10">
      <c r="A22" s="273"/>
      <c r="B22" s="273" t="s">
        <v>5</v>
      </c>
      <c r="E22" s="273" t="s">
        <v>6</v>
      </c>
      <c r="G22" s="273" t="s">
        <v>7</v>
      </c>
      <c r="I22" s="273"/>
      <c r="J22"/>
    </row>
    <row r="23" ht="15.75" customHeight="1" spans="2:2">
      <c r="B23" s="273" t="s">
        <v>8</v>
      </c>
    </row>
  </sheetData>
  <sheetProtection formatCells="0" formatColumns="0" formatRows="0"/>
  <mergeCells count="2">
    <mergeCell ref="A9:I9"/>
    <mergeCell ref="A19:I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tabSelected="1" workbookViewId="0">
      <selection activeCell="G9" sqref="G9"/>
    </sheetView>
  </sheetViews>
  <sheetFormatPr defaultColWidth="9.14285714285714" defaultRowHeight="12.75" customHeight="1"/>
  <cols>
    <col min="1" max="1" width="49.2857142857143" style="95" customWidth="1"/>
    <col min="2" max="8" width="10.5714285714286" style="95" customWidth="1"/>
    <col min="9" max="9" width="9.14285714285714" style="95"/>
    <col min="10" max="16384" width="9.14285714285714" style="97"/>
  </cols>
  <sheetData>
    <row r="1" ht="24.75" customHeight="1" spans="1:1">
      <c r="A1" s="135" t="s">
        <v>29</v>
      </c>
    </row>
    <row r="2" ht="24.75" customHeight="1" spans="1:8">
      <c r="A2" s="98" t="s">
        <v>281</v>
      </c>
      <c r="B2" s="98"/>
      <c r="C2" s="98"/>
      <c r="D2" s="98"/>
      <c r="E2" s="98"/>
      <c r="F2" s="98"/>
      <c r="G2" s="98"/>
      <c r="H2" s="98"/>
    </row>
    <row r="3" ht="24.75" customHeight="1" spans="8:8">
      <c r="H3" s="99" t="s">
        <v>31</v>
      </c>
    </row>
    <row r="4" ht="24.75" customHeight="1" spans="1:8">
      <c r="A4" s="136" t="s">
        <v>171</v>
      </c>
      <c r="B4" s="137" t="s">
        <v>282</v>
      </c>
      <c r="C4" s="138"/>
      <c r="D4" s="138"/>
      <c r="E4" s="138"/>
      <c r="F4" s="139"/>
      <c r="G4" s="140" t="s">
        <v>283</v>
      </c>
      <c r="H4" s="141" t="s">
        <v>284</v>
      </c>
    </row>
    <row r="5" ht="24.75" customHeight="1" spans="1:8">
      <c r="A5" s="142"/>
      <c r="B5" s="140" t="s">
        <v>94</v>
      </c>
      <c r="C5" s="140" t="s">
        <v>285</v>
      </c>
      <c r="D5" s="140" t="s">
        <v>286</v>
      </c>
      <c r="E5" s="143" t="s">
        <v>287</v>
      </c>
      <c r="F5" s="144"/>
      <c r="G5" s="145"/>
      <c r="H5" s="146"/>
    </row>
    <row r="6" ht="24.75" customHeight="1" spans="1:8">
      <c r="A6" s="147"/>
      <c r="B6" s="148"/>
      <c r="C6" s="148"/>
      <c r="D6" s="148"/>
      <c r="E6" s="143" t="s">
        <v>288</v>
      </c>
      <c r="F6" s="143" t="s">
        <v>289</v>
      </c>
      <c r="G6" s="148"/>
      <c r="H6" s="149"/>
    </row>
    <row r="7" s="106" customFormat="1" ht="24.75" customHeight="1" spans="1:9">
      <c r="A7" s="150" t="s">
        <v>94</v>
      </c>
      <c r="B7" s="151"/>
      <c r="C7" s="151"/>
      <c r="D7" s="151"/>
      <c r="E7" s="151"/>
      <c r="F7" s="151"/>
      <c r="G7" s="151"/>
      <c r="H7" s="152"/>
      <c r="I7" s="96"/>
    </row>
    <row r="8" ht="24.75" customHeight="1" spans="1:8">
      <c r="A8" s="103" t="s">
        <v>175</v>
      </c>
      <c r="B8" s="151">
        <v>3.8</v>
      </c>
      <c r="C8" s="151">
        <f t="shared" ref="C8:H8" si="0">SUM(C9)</f>
        <v>0</v>
      </c>
      <c r="D8" s="151">
        <f t="shared" si="0"/>
        <v>3.8</v>
      </c>
      <c r="E8" s="151">
        <f t="shared" si="0"/>
        <v>0</v>
      </c>
      <c r="F8" s="151">
        <f t="shared" si="0"/>
        <v>0</v>
      </c>
      <c r="G8" s="153">
        <f t="shared" si="0"/>
        <v>3.8</v>
      </c>
      <c r="H8" s="125">
        <f t="shared" si="0"/>
        <v>3.8</v>
      </c>
    </row>
    <row r="9" ht="24.75" customHeight="1" spans="1:8">
      <c r="A9" s="107" t="s">
        <v>176</v>
      </c>
      <c r="B9" s="151">
        <v>3.8</v>
      </c>
      <c r="C9" s="154"/>
      <c r="D9" s="154">
        <f>38000/10000</f>
        <v>3.8</v>
      </c>
      <c r="E9" s="154"/>
      <c r="F9" s="154"/>
      <c r="G9" s="154">
        <f>38000/10000</f>
        <v>3.8</v>
      </c>
      <c r="H9" s="155">
        <f>38000/10000</f>
        <v>3.8</v>
      </c>
    </row>
    <row r="10" ht="24.75" customHeight="1" spans="1:8">
      <c r="A10" s="107" t="s">
        <v>290</v>
      </c>
      <c r="B10" s="154"/>
      <c r="C10" s="154"/>
      <c r="D10" s="154"/>
      <c r="E10" s="154"/>
      <c r="F10" s="154"/>
      <c r="G10" s="154"/>
      <c r="H10" s="156"/>
    </row>
    <row r="11" ht="24.75" customHeight="1" spans="1:8">
      <c r="A11" s="107"/>
      <c r="B11" s="154"/>
      <c r="C11" s="154"/>
      <c r="D11" s="154"/>
      <c r="E11" s="154"/>
      <c r="F11" s="154"/>
      <c r="G11" s="154"/>
      <c r="H11" s="1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showGridLines="0" showZeros="0" zoomScale="120" zoomScaleNormal="120" topLeftCell="A29" workbookViewId="0">
      <selection activeCell="D10" sqref="D10"/>
    </sheetView>
  </sheetViews>
  <sheetFormatPr defaultColWidth="9.14285714285714" defaultRowHeight="12.75" customHeight="1" outlineLevelCol="6"/>
  <cols>
    <col min="1" max="1" width="8" style="95" customWidth="1"/>
    <col min="2" max="2" width="32.4285714285714" style="95" customWidth="1"/>
    <col min="3" max="5" width="17.8571428571429" style="95" customWidth="1"/>
    <col min="6" max="7" width="6.85714285714286" style="95" customWidth="1"/>
    <col min="8" max="16384" width="9.14285714285714" style="97"/>
  </cols>
  <sheetData>
    <row r="1" ht="24.95" customHeight="1" spans="1:2">
      <c r="A1" s="119" t="s">
        <v>29</v>
      </c>
      <c r="B1" s="120"/>
    </row>
    <row r="2" ht="24.95" customHeight="1" spans="1:5">
      <c r="A2" s="98" t="s">
        <v>291</v>
      </c>
      <c r="B2" s="98"/>
      <c r="C2" s="98"/>
      <c r="D2" s="98"/>
      <c r="E2" s="98"/>
    </row>
    <row r="3" ht="24.95" customHeight="1" spans="5:5">
      <c r="E3" s="99" t="s">
        <v>31</v>
      </c>
    </row>
    <row r="4" ht="24.95" customHeight="1" spans="1:5">
      <c r="A4" s="100" t="s">
        <v>292</v>
      </c>
      <c r="B4" s="101" t="s">
        <v>34</v>
      </c>
      <c r="C4" s="101" t="s">
        <v>94</v>
      </c>
      <c r="D4" s="101" t="s">
        <v>90</v>
      </c>
      <c r="E4" s="102" t="s">
        <v>91</v>
      </c>
    </row>
    <row r="5" ht="19.5" customHeight="1" spans="1:5">
      <c r="A5" s="100" t="s">
        <v>93</v>
      </c>
      <c r="B5" s="101" t="s">
        <v>93</v>
      </c>
      <c r="C5" s="101">
        <v>1</v>
      </c>
      <c r="D5" s="101">
        <v>2</v>
      </c>
      <c r="E5" s="121">
        <v>3</v>
      </c>
    </row>
    <row r="6" s="106" customFormat="1" ht="24.95" customHeight="1" spans="1:7">
      <c r="A6" s="122">
        <f t="shared" ref="A6:A14" si="0">ROW()-5</f>
        <v>1</v>
      </c>
      <c r="B6" s="123" t="s">
        <v>94</v>
      </c>
      <c r="C6" s="124">
        <f>SUM(C7:C43)</f>
        <v>1037.22934</v>
      </c>
      <c r="D6" s="125">
        <f>SUM(D7:D43)</f>
        <v>1037.22934</v>
      </c>
      <c r="E6" s="125">
        <f>SUM(E7:E43)</f>
        <v>0</v>
      </c>
      <c r="F6" s="96"/>
      <c r="G6" s="96"/>
    </row>
    <row r="7" ht="24.95" customHeight="1" spans="1:5">
      <c r="A7" s="126">
        <f t="shared" si="0"/>
        <v>2</v>
      </c>
      <c r="B7" s="127" t="s">
        <v>293</v>
      </c>
      <c r="C7" s="128">
        <f>2868792/10000</f>
        <v>286.8792</v>
      </c>
      <c r="D7" s="129">
        <f>2868792/10000</f>
        <v>286.8792</v>
      </c>
      <c r="E7" s="130"/>
    </row>
    <row r="8" ht="24.95" customHeight="1" spans="1:5">
      <c r="A8" s="126">
        <f t="shared" si="0"/>
        <v>3</v>
      </c>
      <c r="B8" s="127" t="s">
        <v>294</v>
      </c>
      <c r="C8" s="128">
        <f>3464400/10000</f>
        <v>346.44</v>
      </c>
      <c r="D8" s="129">
        <f>3464400/10000</f>
        <v>346.44</v>
      </c>
      <c r="E8" s="131"/>
    </row>
    <row r="9" ht="24.95" customHeight="1" spans="1:5">
      <c r="A9" s="126">
        <f t="shared" si="0"/>
        <v>4</v>
      </c>
      <c r="B9" s="127" t="s">
        <v>295</v>
      </c>
      <c r="C9" s="128">
        <f>89310/10000</f>
        <v>8.931</v>
      </c>
      <c r="D9" s="129">
        <f>89310/10000</f>
        <v>8.931</v>
      </c>
      <c r="E9" s="131"/>
    </row>
    <row r="10" ht="24.95" customHeight="1" spans="1:5">
      <c r="A10" s="126">
        <f t="shared" si="0"/>
        <v>5</v>
      </c>
      <c r="B10" s="127" t="s">
        <v>296</v>
      </c>
      <c r="C10" s="128">
        <f>915552/10000</f>
        <v>91.5552</v>
      </c>
      <c r="D10" s="129">
        <f>915552/10000</f>
        <v>91.5552</v>
      </c>
      <c r="E10" s="131"/>
    </row>
    <row r="11" ht="24.95" customHeight="1" spans="1:5">
      <c r="A11" s="126">
        <f t="shared" si="0"/>
        <v>6</v>
      </c>
      <c r="B11" s="127" t="s">
        <v>297</v>
      </c>
      <c r="C11" s="128">
        <f>371943/10000</f>
        <v>37.1943</v>
      </c>
      <c r="D11" s="129">
        <f>371943/10000</f>
        <v>37.1943</v>
      </c>
      <c r="E11" s="131"/>
    </row>
    <row r="12" ht="24.95" customHeight="1" spans="1:5">
      <c r="A12" s="126">
        <f t="shared" si="0"/>
        <v>7</v>
      </c>
      <c r="B12" s="127" t="s">
        <v>298</v>
      </c>
      <c r="C12" s="128">
        <f>34380/10000</f>
        <v>3.438</v>
      </c>
      <c r="D12" s="129">
        <f>34380/10000</f>
        <v>3.438</v>
      </c>
      <c r="E12" s="131"/>
    </row>
    <row r="13" ht="24.95" customHeight="1" spans="1:5">
      <c r="A13" s="126">
        <f t="shared" si="0"/>
        <v>8</v>
      </c>
      <c r="B13" s="127" t="s">
        <v>299</v>
      </c>
      <c r="C13" s="128">
        <f>68666.4/10000</f>
        <v>6.86664</v>
      </c>
      <c r="D13" s="129">
        <f>68666.4/10000</f>
        <v>6.86664</v>
      </c>
      <c r="E13" s="131"/>
    </row>
    <row r="14" ht="24.95" customHeight="1" spans="1:5">
      <c r="A14" s="126">
        <f t="shared" si="0"/>
        <v>9</v>
      </c>
      <c r="B14" s="127" t="s">
        <v>300</v>
      </c>
      <c r="C14" s="128">
        <f>686664/10000</f>
        <v>68.6664</v>
      </c>
      <c r="D14" s="129">
        <f>686664/10000</f>
        <v>68.6664</v>
      </c>
      <c r="E14" s="131"/>
    </row>
    <row r="15" ht="24.95" customHeight="1" spans="1:5">
      <c r="A15" s="126">
        <f t="shared" ref="A15:A44" si="1">ROW()-5</f>
        <v>10</v>
      </c>
      <c r="B15" s="127" t="s">
        <v>301</v>
      </c>
      <c r="C15" s="128">
        <f>(381000-150000-9000-45000-20000-20000-1000)/10000</f>
        <v>13.6</v>
      </c>
      <c r="D15" s="132">
        <f>136000/10000</f>
        <v>13.6</v>
      </c>
      <c r="E15" s="131"/>
    </row>
    <row r="16" ht="24.95" customHeight="1" spans="1:5">
      <c r="A16" s="126">
        <f t="shared" si="1"/>
        <v>11</v>
      </c>
      <c r="B16" s="127" t="s">
        <v>302</v>
      </c>
      <c r="C16" s="128">
        <f>150000/10000</f>
        <v>15</v>
      </c>
      <c r="D16" s="132">
        <f>150000/10000</f>
        <v>15</v>
      </c>
      <c r="E16" s="131"/>
    </row>
    <row r="17" ht="24.95" customHeight="1" spans="1:5">
      <c r="A17" s="126">
        <f t="shared" si="1"/>
        <v>12</v>
      </c>
      <c r="B17" s="127" t="s">
        <v>303</v>
      </c>
      <c r="C17" s="128">
        <f>9000/10000</f>
        <v>0.9</v>
      </c>
      <c r="D17" s="132">
        <f>9000/10000</f>
        <v>0.9</v>
      </c>
      <c r="E17" s="131"/>
    </row>
    <row r="18" ht="24.95" customHeight="1" spans="1:5">
      <c r="A18" s="126">
        <f t="shared" si="1"/>
        <v>13</v>
      </c>
      <c r="B18" s="127" t="s">
        <v>304</v>
      </c>
      <c r="C18" s="128">
        <f>1000/10000</f>
        <v>0.1</v>
      </c>
      <c r="D18" s="132">
        <f>1000/10000</f>
        <v>0.1</v>
      </c>
      <c r="E18" s="131"/>
    </row>
    <row r="19" ht="24.95" customHeight="1" spans="1:5">
      <c r="A19" s="126">
        <f t="shared" si="1"/>
        <v>14</v>
      </c>
      <c r="B19" s="127" t="s">
        <v>305</v>
      </c>
      <c r="C19" s="128">
        <f>5000/10000</f>
        <v>0.5</v>
      </c>
      <c r="D19" s="132">
        <f>5000/10000</f>
        <v>0.5</v>
      </c>
      <c r="E19" s="131"/>
    </row>
    <row r="20" ht="24.95" customHeight="1" spans="1:5">
      <c r="A20" s="126">
        <f t="shared" si="1"/>
        <v>15</v>
      </c>
      <c r="B20" s="127" t="s">
        <v>306</v>
      </c>
      <c r="C20" s="128">
        <f>100000/10000</f>
        <v>10</v>
      </c>
      <c r="D20" s="132">
        <f>100000/10000</f>
        <v>10</v>
      </c>
      <c r="E20" s="131"/>
    </row>
    <row r="21" ht="24.95" customHeight="1" spans="1:5">
      <c r="A21" s="126">
        <f t="shared" si="1"/>
        <v>16</v>
      </c>
      <c r="B21" s="127" t="s">
        <v>307</v>
      </c>
      <c r="C21" s="128">
        <f>30000/10000</f>
        <v>3</v>
      </c>
      <c r="D21" s="132">
        <f>30000/10000</f>
        <v>3</v>
      </c>
      <c r="E21" s="131"/>
    </row>
    <row r="22" ht="24.95" customHeight="1" spans="1:5">
      <c r="A22" s="126">
        <f t="shared" si="1"/>
        <v>17</v>
      </c>
      <c r="B22" s="127" t="s">
        <v>308</v>
      </c>
      <c r="C22" s="128">
        <f>452617/10000</f>
        <v>45.2617</v>
      </c>
      <c r="D22" s="132">
        <f>452617/10000</f>
        <v>45.2617</v>
      </c>
      <c r="E22" s="131"/>
    </row>
    <row r="23" ht="24.95" customHeight="1" spans="1:5">
      <c r="A23" s="126">
        <f t="shared" si="1"/>
        <v>18</v>
      </c>
      <c r="B23" s="127" t="s">
        <v>309</v>
      </c>
      <c r="C23" s="128">
        <f>100000/10000</f>
        <v>10</v>
      </c>
      <c r="D23" s="132">
        <f>100000/10000</f>
        <v>10</v>
      </c>
      <c r="E23" s="131"/>
    </row>
    <row r="24" ht="24.95" customHeight="1" spans="1:5">
      <c r="A24" s="126">
        <f t="shared" si="1"/>
        <v>19</v>
      </c>
      <c r="B24" s="127" t="s">
        <v>285</v>
      </c>
      <c r="C24" s="128"/>
      <c r="D24" s="132"/>
      <c r="E24" s="131"/>
    </row>
    <row r="25" ht="24.95" customHeight="1" spans="1:5">
      <c r="A25" s="126">
        <f t="shared" si="1"/>
        <v>20</v>
      </c>
      <c r="B25" s="127" t="s">
        <v>310</v>
      </c>
      <c r="C25" s="128">
        <f>170000/10000</f>
        <v>17</v>
      </c>
      <c r="D25" s="132">
        <f>170000/10000</f>
        <v>17</v>
      </c>
      <c r="E25" s="131"/>
    </row>
    <row r="26" ht="24.95" customHeight="1" spans="1:5">
      <c r="A26" s="126">
        <f t="shared" si="1"/>
        <v>21</v>
      </c>
      <c r="B26" s="127" t="s">
        <v>311</v>
      </c>
      <c r="C26" s="128">
        <f>45000/10000</f>
        <v>4.5</v>
      </c>
      <c r="D26" s="132">
        <f>45000/10000</f>
        <v>4.5</v>
      </c>
      <c r="E26" s="131"/>
    </row>
    <row r="27" ht="24.95" customHeight="1" spans="1:5">
      <c r="A27" s="126">
        <f t="shared" si="1"/>
        <v>22</v>
      </c>
      <c r="B27" s="127" t="s">
        <v>283</v>
      </c>
      <c r="C27" s="128">
        <f>38000/10000</f>
        <v>3.8</v>
      </c>
      <c r="D27" s="132">
        <f>38000/10000</f>
        <v>3.8</v>
      </c>
      <c r="E27" s="131"/>
    </row>
    <row r="28" ht="24.95" customHeight="1" spans="1:5">
      <c r="A28" s="126">
        <f t="shared" si="1"/>
        <v>23</v>
      </c>
      <c r="B28" s="127" t="s">
        <v>284</v>
      </c>
      <c r="C28" s="128">
        <f>38000/10000</f>
        <v>3.8</v>
      </c>
      <c r="D28" s="132">
        <f>38000/10000</f>
        <v>3.8</v>
      </c>
      <c r="E28" s="131"/>
    </row>
    <row r="29" ht="24.95" customHeight="1" spans="1:5">
      <c r="A29" s="126">
        <f t="shared" si="1"/>
        <v>24</v>
      </c>
      <c r="B29" s="127" t="s">
        <v>286</v>
      </c>
      <c r="C29" s="128">
        <f>38000/10000</f>
        <v>3.8</v>
      </c>
      <c r="D29" s="132">
        <f>38000/10000</f>
        <v>3.8</v>
      </c>
      <c r="E29" s="131"/>
    </row>
    <row r="30" ht="24.95" customHeight="1" spans="1:5">
      <c r="A30" s="126">
        <f t="shared" si="1"/>
        <v>25</v>
      </c>
      <c r="B30" s="127" t="s">
        <v>312</v>
      </c>
      <c r="C30" s="128">
        <f>20000/10000</f>
        <v>2</v>
      </c>
      <c r="D30" s="132">
        <f>20000/10000</f>
        <v>2</v>
      </c>
      <c r="E30" s="131"/>
    </row>
    <row r="31" ht="24.95" customHeight="1" spans="1:5">
      <c r="A31" s="126">
        <f t="shared" si="1"/>
        <v>26</v>
      </c>
      <c r="B31" s="127" t="s">
        <v>313</v>
      </c>
      <c r="C31" s="128">
        <f>20000/10000</f>
        <v>2</v>
      </c>
      <c r="D31" s="132">
        <f>20000/10000</f>
        <v>2</v>
      </c>
      <c r="E31" s="131"/>
    </row>
    <row r="32" ht="24.95" customHeight="1" spans="1:5">
      <c r="A32" s="126">
        <f t="shared" si="1"/>
        <v>27</v>
      </c>
      <c r="B32" s="127" t="s">
        <v>314</v>
      </c>
      <c r="C32" s="128">
        <f>114444/10000</f>
        <v>11.4444</v>
      </c>
      <c r="D32" s="132">
        <f>114444/10000</f>
        <v>11.4444</v>
      </c>
      <c r="E32" s="131"/>
    </row>
    <row r="33" ht="24.95" customHeight="1" spans="1:5">
      <c r="A33" s="126">
        <f t="shared" si="1"/>
        <v>28</v>
      </c>
      <c r="B33" s="127" t="s">
        <v>315</v>
      </c>
      <c r="C33" s="128">
        <f>64125/10000</f>
        <v>6.4125</v>
      </c>
      <c r="D33" s="132">
        <f>64125/10000</f>
        <v>6.4125</v>
      </c>
      <c r="E33" s="131"/>
    </row>
    <row r="34" ht="24.95" customHeight="1" spans="1:5">
      <c r="A34" s="126">
        <f t="shared" si="1"/>
        <v>29</v>
      </c>
      <c r="B34" s="127" t="s">
        <v>316</v>
      </c>
      <c r="C34" s="128"/>
      <c r="D34" s="132"/>
      <c r="E34" s="131"/>
    </row>
    <row r="35" ht="24.95" customHeight="1" spans="1:5">
      <c r="A35" s="126">
        <f t="shared" si="1"/>
        <v>30</v>
      </c>
      <c r="B35" s="127" t="s">
        <v>317</v>
      </c>
      <c r="C35" s="128">
        <f>222000/10000</f>
        <v>22.2</v>
      </c>
      <c r="D35" s="132">
        <f>222000/10000</f>
        <v>22.2</v>
      </c>
      <c r="E35" s="131"/>
    </row>
    <row r="36" ht="24.95" customHeight="1" spans="1:5">
      <c r="A36" s="126">
        <f t="shared" si="1"/>
        <v>31</v>
      </c>
      <c r="B36" s="127" t="s">
        <v>318</v>
      </c>
      <c r="C36" s="128">
        <f>15000/10000</f>
        <v>1.5</v>
      </c>
      <c r="D36" s="132">
        <f>15000/10000</f>
        <v>1.5</v>
      </c>
      <c r="E36" s="131"/>
    </row>
    <row r="37" ht="24.95" customHeight="1" spans="1:5">
      <c r="A37" s="126">
        <f t="shared" si="1"/>
        <v>32</v>
      </c>
      <c r="B37" s="127" t="s">
        <v>319</v>
      </c>
      <c r="C37" s="128">
        <f>16800/10000</f>
        <v>1.68</v>
      </c>
      <c r="D37" s="132">
        <f>16800/10000</f>
        <v>1.68</v>
      </c>
      <c r="E37" s="131"/>
    </row>
    <row r="38" ht="24.95" customHeight="1" spans="1:5">
      <c r="A38" s="126">
        <f t="shared" si="1"/>
        <v>33</v>
      </c>
      <c r="B38" s="127" t="s">
        <v>320</v>
      </c>
      <c r="C38" s="128">
        <f>20000/10000</f>
        <v>2</v>
      </c>
      <c r="D38" s="132">
        <f>20000/10000</f>
        <v>2</v>
      </c>
      <c r="E38" s="131"/>
    </row>
    <row r="39" ht="24.95" customHeight="1" spans="1:5">
      <c r="A39" s="126">
        <f t="shared" si="1"/>
        <v>34</v>
      </c>
      <c r="B39" s="127" t="s">
        <v>321</v>
      </c>
      <c r="C39" s="128">
        <f>4000/10000</f>
        <v>0.4</v>
      </c>
      <c r="D39" s="132">
        <f>4000/10000</f>
        <v>0.4</v>
      </c>
      <c r="E39" s="131"/>
    </row>
    <row r="40" ht="24.95" customHeight="1" spans="1:5">
      <c r="A40" s="126">
        <f t="shared" si="1"/>
        <v>35</v>
      </c>
      <c r="B40" s="127" t="s">
        <v>322</v>
      </c>
      <c r="C40" s="128">
        <f>63600/10000</f>
        <v>6.36</v>
      </c>
      <c r="D40" s="132">
        <f>63600/10000</f>
        <v>6.36</v>
      </c>
      <c r="E40" s="131"/>
    </row>
    <row r="41" ht="24.95" customHeight="1" spans="1:5">
      <c r="A41" s="126">
        <f t="shared" si="1"/>
        <v>36</v>
      </c>
      <c r="B41" s="127" t="s">
        <v>323</v>
      </c>
      <c r="C41" s="129"/>
      <c r="D41" s="132"/>
      <c r="E41" s="131"/>
    </row>
    <row r="42" ht="24.95" customHeight="1" spans="1:5">
      <c r="A42" s="126">
        <f t="shared" si="1"/>
        <v>37</v>
      </c>
      <c r="B42" s="127" t="s">
        <v>324</v>
      </c>
      <c r="C42" s="129"/>
      <c r="D42" s="132"/>
      <c r="E42" s="131"/>
    </row>
    <row r="43" ht="24.95" customHeight="1" spans="1:5">
      <c r="A43" s="126">
        <f t="shared" si="1"/>
        <v>38</v>
      </c>
      <c r="B43" s="127" t="s">
        <v>325</v>
      </c>
      <c r="C43" s="129"/>
      <c r="D43" s="132"/>
      <c r="E43" s="131"/>
    </row>
    <row r="44" customHeight="1" spans="1:7">
      <c r="A44" s="133"/>
      <c r="B44" s="133"/>
      <c r="C44" s="133"/>
      <c r="D44" s="133"/>
      <c r="E44" s="133"/>
      <c r="F44"/>
      <c r="G44"/>
    </row>
    <row r="45" ht="27.75" customHeight="1" spans="1:7">
      <c r="A45" s="134"/>
      <c r="B45"/>
      <c r="C45"/>
      <c r="D45"/>
      <c r="E45"/>
      <c r="F45"/>
      <c r="G45"/>
    </row>
    <row r="47" customHeight="1" spans="1:7">
      <c r="A47"/>
      <c r="B47"/>
      <c r="C47"/>
      <c r="D47"/>
      <c r="E47"/>
      <c r="F47"/>
      <c r="G47"/>
    </row>
    <row r="48" customHeight="1" spans="1:7">
      <c r="A48"/>
      <c r="B48"/>
      <c r="C48"/>
      <c r="D48"/>
      <c r="E48"/>
      <c r="F48"/>
      <c r="G4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98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showGridLines="0" showZeros="0" workbookViewId="0">
      <selection activeCell="B6" sqref="B6"/>
    </sheetView>
  </sheetViews>
  <sheetFormatPr defaultColWidth="9.14285714285714" defaultRowHeight="12.75" customHeight="1" outlineLevelRow="7"/>
  <cols>
    <col min="1" max="1" width="60.7142857142857" style="95" customWidth="1"/>
    <col min="2" max="2" width="22.1428571428571" style="95" customWidth="1"/>
    <col min="3" max="3" width="2.85714285714286" style="95" customWidth="1"/>
    <col min="4" max="14" width="9.14285714285714" style="95"/>
    <col min="15" max="16384" width="9.14285714285714" style="97"/>
  </cols>
  <sheetData>
    <row r="1" customHeight="1" spans="1:14">
      <c r="A1" s="110" t="s">
        <v>29</v>
      </c>
      <c r="B1"/>
      <c r="C1"/>
      <c r="D1"/>
      <c r="E1"/>
      <c r="F1"/>
      <c r="G1"/>
      <c r="H1"/>
      <c r="I1"/>
      <c r="J1"/>
      <c r="K1"/>
      <c r="L1"/>
      <c r="M1"/>
      <c r="N1"/>
    </row>
    <row r="2" ht="32.25" customHeight="1" spans="1:14">
      <c r="A2" s="98" t="s">
        <v>326</v>
      </c>
      <c r="B2" s="98"/>
      <c r="C2"/>
      <c r="D2"/>
      <c r="E2"/>
      <c r="F2"/>
      <c r="G2"/>
      <c r="H2"/>
      <c r="I2"/>
      <c r="J2"/>
      <c r="K2"/>
      <c r="L2"/>
      <c r="M2"/>
      <c r="N2"/>
    </row>
    <row r="3" ht="15" customHeight="1" spans="2:14">
      <c r="B3" s="99" t="s">
        <v>31</v>
      </c>
      <c r="C3"/>
      <c r="D3"/>
      <c r="E3"/>
      <c r="F3"/>
      <c r="G3"/>
      <c r="H3"/>
      <c r="I3"/>
      <c r="J3"/>
      <c r="K3"/>
      <c r="L3"/>
      <c r="M3"/>
      <c r="N3"/>
    </row>
    <row r="4" ht="15" customHeight="1" spans="1:14">
      <c r="A4" s="111" t="s">
        <v>327</v>
      </c>
      <c r="B4" s="112" t="s">
        <v>35</v>
      </c>
      <c r="C4"/>
      <c r="D4"/>
      <c r="E4"/>
      <c r="F4"/>
      <c r="G4"/>
      <c r="H4"/>
      <c r="I4"/>
      <c r="J4"/>
      <c r="K4"/>
      <c r="L4"/>
      <c r="M4"/>
      <c r="N4"/>
    </row>
    <row r="5" ht="15" customHeight="1" spans="1:14">
      <c r="A5" s="113"/>
      <c r="B5" s="114"/>
      <c r="C5"/>
      <c r="D5"/>
      <c r="E5"/>
      <c r="F5"/>
      <c r="G5"/>
      <c r="H5"/>
      <c r="I5"/>
      <c r="J5"/>
      <c r="K5"/>
      <c r="L5"/>
      <c r="M5"/>
      <c r="N5"/>
    </row>
    <row r="6" s="106" customFormat="1" ht="26.25" customHeight="1" spans="1:14">
      <c r="A6" s="115"/>
      <c r="B6" s="116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</row>
    <row r="7" ht="13.5" customHeight="1" spans="1:14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ht="18.75" customHeight="1" spans="1:14">
      <c r="A8" s="118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showGridLines="0" showZeros="0" workbookViewId="0">
      <selection activeCell="D38" sqref="D38"/>
    </sheetView>
  </sheetViews>
  <sheetFormatPr defaultColWidth="9.14285714285714" defaultRowHeight="12.75" customHeight="1"/>
  <cols>
    <col min="1" max="1" width="41.8571428571429" style="95" customWidth="1"/>
    <col min="2" max="2" width="20.2857142857143" style="95" customWidth="1"/>
    <col min="3" max="3" width="26.5714285714286" style="95" customWidth="1"/>
    <col min="4" max="4" width="25.2857142857143" style="95" customWidth="1"/>
    <col min="5" max="5" width="22.2857142857143" style="95" customWidth="1"/>
    <col min="6" max="7" width="6.85714285714286" style="95" customWidth="1"/>
    <col min="8" max="16384" width="9.14285714285714" style="97"/>
  </cols>
  <sheetData>
    <row r="1" ht="24.75" customHeight="1"/>
    <row r="2" ht="24.75" customHeight="1" spans="1:5">
      <c r="A2" s="98" t="s">
        <v>328</v>
      </c>
      <c r="B2" s="98"/>
      <c r="C2" s="98"/>
      <c r="D2" s="98"/>
      <c r="E2" s="98"/>
    </row>
    <row r="3" ht="24.75" customHeight="1" spans="5:5">
      <c r="E3" s="99" t="s">
        <v>31</v>
      </c>
    </row>
    <row r="4" ht="24.75" customHeight="1" spans="1:5">
      <c r="A4" s="100" t="s">
        <v>171</v>
      </c>
      <c r="B4" s="101" t="s">
        <v>94</v>
      </c>
      <c r="C4" s="101" t="s">
        <v>329</v>
      </c>
      <c r="D4" s="101" t="s">
        <v>330</v>
      </c>
      <c r="E4" s="102" t="s">
        <v>331</v>
      </c>
    </row>
    <row r="5" s="95" customFormat="1" ht="24.75" customHeight="1" spans="1:13">
      <c r="A5" s="100" t="s">
        <v>93</v>
      </c>
      <c r="B5" s="101">
        <v>1</v>
      </c>
      <c r="C5" s="101">
        <v>4</v>
      </c>
      <c r="D5" s="101">
        <v>4</v>
      </c>
      <c r="E5" s="102">
        <v>4</v>
      </c>
      <c r="H5" s="97"/>
      <c r="I5" s="97"/>
      <c r="J5" s="97"/>
      <c r="K5" s="97"/>
      <c r="L5" s="97"/>
      <c r="M5" s="97"/>
    </row>
    <row r="6" s="96" customFormat="1" ht="24.75" customHeight="1" spans="1:13">
      <c r="A6" s="103" t="s">
        <v>94</v>
      </c>
      <c r="B6" s="104"/>
      <c r="C6" s="104"/>
      <c r="D6" s="104">
        <v>0</v>
      </c>
      <c r="E6" s="105">
        <v>0</v>
      </c>
      <c r="H6" s="106"/>
      <c r="I6" s="106"/>
      <c r="J6" s="106"/>
      <c r="K6" s="106"/>
      <c r="L6" s="106"/>
      <c r="M6" s="106"/>
    </row>
    <row r="7" s="95" customFormat="1" ht="24.75" customHeight="1" spans="1:13">
      <c r="A7" s="103" t="s">
        <v>129</v>
      </c>
      <c r="B7" s="104"/>
      <c r="C7" s="104"/>
      <c r="D7" s="104">
        <v>0</v>
      </c>
      <c r="E7" s="105">
        <v>0</v>
      </c>
      <c r="H7" s="97"/>
      <c r="I7" s="97"/>
      <c r="J7" s="97"/>
      <c r="K7" s="97"/>
      <c r="L7" s="97"/>
      <c r="M7" s="97"/>
    </row>
    <row r="8" ht="24.75" customHeight="1" spans="1:5">
      <c r="A8" s="103" t="s">
        <v>130</v>
      </c>
      <c r="B8" s="104"/>
      <c r="C8" s="104"/>
      <c r="D8" s="104">
        <v>0</v>
      </c>
      <c r="E8" s="105">
        <v>0</v>
      </c>
    </row>
    <row r="9" ht="24.75" customHeight="1" spans="1:5">
      <c r="A9" s="103" t="s">
        <v>131</v>
      </c>
      <c r="B9" s="104"/>
      <c r="C9" s="104"/>
      <c r="D9" s="104">
        <v>0</v>
      </c>
      <c r="E9" s="105">
        <v>0</v>
      </c>
    </row>
    <row r="10" ht="24.75" customHeight="1" spans="1:5">
      <c r="A10" s="107" t="s">
        <v>332</v>
      </c>
      <c r="B10" s="108"/>
      <c r="C10" s="108"/>
      <c r="D10" s="108">
        <v>0</v>
      </c>
      <c r="E10" s="109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opLeftCell="A5" workbookViewId="0">
      <selection activeCell="B17" sqref="B17:G17"/>
    </sheetView>
  </sheetViews>
  <sheetFormatPr defaultColWidth="10.2857142857143" defaultRowHeight="14.25" customHeight="1" outlineLevelCol="7"/>
  <cols>
    <col min="1" max="1" width="16.6380952380952" style="25" customWidth="1"/>
    <col min="2" max="3" width="14.4761904761905" style="25" customWidth="1"/>
    <col min="4" max="4" width="17.3904761904762" style="25" customWidth="1"/>
    <col min="5" max="5" width="19.047619047619" style="25" customWidth="1"/>
    <col min="6" max="6" width="16.5714285714286" style="25" customWidth="1"/>
    <col min="7" max="7" width="13.3333333333333" style="33" customWidth="1"/>
    <col min="8" max="8" width="11.4285714285714" style="34" customWidth="1"/>
    <col min="9" max="16384" width="10.2857142857143" style="25"/>
  </cols>
  <sheetData>
    <row r="1" ht="50.25" customHeight="1" spans="1:7">
      <c r="A1" s="35" t="s">
        <v>333</v>
      </c>
      <c r="B1" s="35"/>
      <c r="C1" s="35"/>
      <c r="D1" s="35"/>
      <c r="E1" s="35"/>
      <c r="F1" s="35"/>
      <c r="G1" s="35"/>
    </row>
    <row r="2" ht="29.25" customHeight="1" spans="1:7">
      <c r="A2" s="36" t="s">
        <v>171</v>
      </c>
      <c r="B2" s="37" t="s">
        <v>334</v>
      </c>
      <c r="C2" s="38"/>
      <c r="D2" s="38"/>
      <c r="E2" s="38"/>
      <c r="F2" s="38"/>
      <c r="G2" s="39"/>
    </row>
    <row r="3" ht="30" customHeight="1" spans="1:7">
      <c r="A3" s="36" t="s">
        <v>335</v>
      </c>
      <c r="B3" s="37" t="s">
        <v>336</v>
      </c>
      <c r="C3" s="39"/>
      <c r="D3" s="36" t="s">
        <v>337</v>
      </c>
      <c r="E3" s="40">
        <v>17361630364</v>
      </c>
      <c r="F3" s="41"/>
      <c r="G3" s="42"/>
    </row>
    <row r="4" ht="24.75" customHeight="1" spans="1:7">
      <c r="A4" s="43" t="s">
        <v>338</v>
      </c>
      <c r="B4" s="44" t="s">
        <v>339</v>
      </c>
      <c r="C4" s="41"/>
      <c r="D4" s="41"/>
      <c r="E4" s="41"/>
      <c r="F4" s="41"/>
      <c r="G4" s="42"/>
    </row>
    <row r="5" ht="124" customHeight="1" spans="1:7">
      <c r="A5" s="45"/>
      <c r="B5" s="46" t="s">
        <v>340</v>
      </c>
      <c r="C5" s="47"/>
      <c r="D5" s="47"/>
      <c r="E5" s="47"/>
      <c r="F5" s="47"/>
      <c r="G5" s="48"/>
    </row>
    <row r="6" ht="26.25" customHeight="1" spans="1:7">
      <c r="A6" s="43" t="s">
        <v>341</v>
      </c>
      <c r="B6" s="44" t="s">
        <v>342</v>
      </c>
      <c r="C6" s="49"/>
      <c r="D6" s="49"/>
      <c r="E6" s="49"/>
      <c r="F6" s="49"/>
      <c r="G6" s="50"/>
    </row>
    <row r="7" s="25" customFormat="1" ht="26.25" customHeight="1" spans="1:8">
      <c r="A7" s="45"/>
      <c r="B7" s="44" t="s">
        <v>343</v>
      </c>
      <c r="C7" s="49"/>
      <c r="D7" s="49"/>
      <c r="E7" s="49"/>
      <c r="F7" s="49"/>
      <c r="G7" s="50"/>
      <c r="H7" s="51"/>
    </row>
    <row r="8" s="25" customFormat="1" ht="26.25" customHeight="1" spans="1:8">
      <c r="A8" s="45"/>
      <c r="B8" s="52" t="s">
        <v>344</v>
      </c>
      <c r="C8" s="52"/>
      <c r="D8" s="52"/>
      <c r="E8" s="52"/>
      <c r="F8" s="52"/>
      <c r="G8" s="52"/>
      <c r="H8" s="51"/>
    </row>
    <row r="9" s="25" customFormat="1" ht="26.25" customHeight="1" spans="1:8">
      <c r="A9" s="45"/>
      <c r="B9" s="52"/>
      <c r="C9" s="52"/>
      <c r="D9" s="52" t="s">
        <v>94</v>
      </c>
      <c r="E9" s="52" t="s">
        <v>345</v>
      </c>
      <c r="F9" s="52" t="s">
        <v>346</v>
      </c>
      <c r="G9" s="52" t="s">
        <v>347</v>
      </c>
      <c r="H9" s="51"/>
    </row>
    <row r="10" ht="26.25" customHeight="1" spans="1:7">
      <c r="A10" s="45"/>
      <c r="B10" s="52">
        <v>76</v>
      </c>
      <c r="C10" s="52"/>
      <c r="D10" s="52">
        <v>76</v>
      </c>
      <c r="E10" s="52">
        <v>31</v>
      </c>
      <c r="F10" s="52">
        <v>45</v>
      </c>
      <c r="G10" s="52"/>
    </row>
    <row r="11" ht="26.25" customHeight="1" spans="1:7">
      <c r="A11" s="53" t="s">
        <v>348</v>
      </c>
      <c r="B11" s="52" t="s">
        <v>349</v>
      </c>
      <c r="C11" s="52" t="s">
        <v>350</v>
      </c>
      <c r="D11" s="52" t="s">
        <v>351</v>
      </c>
      <c r="E11" s="52" t="s">
        <v>352</v>
      </c>
      <c r="F11" s="54" t="s">
        <v>353</v>
      </c>
      <c r="G11" s="55"/>
    </row>
    <row r="12" ht="26.25" customHeight="1" spans="1:7">
      <c r="A12" s="56"/>
      <c r="B12" s="57">
        <v>1473</v>
      </c>
      <c r="C12" s="57">
        <v>2054</v>
      </c>
      <c r="D12" s="57">
        <v>2550</v>
      </c>
      <c r="E12" s="57"/>
      <c r="F12" s="58">
        <v>570.3</v>
      </c>
      <c r="G12" s="59"/>
    </row>
    <row r="13" s="25" customFormat="1" ht="26.25" customHeight="1" spans="1:8">
      <c r="A13" s="60" t="s">
        <v>354</v>
      </c>
      <c r="B13" s="61" t="s">
        <v>94</v>
      </c>
      <c r="C13" s="61"/>
      <c r="D13" s="61" t="s">
        <v>355</v>
      </c>
      <c r="E13" s="61" t="s">
        <v>356</v>
      </c>
      <c r="F13" s="61" t="s">
        <v>357</v>
      </c>
      <c r="G13" s="61"/>
      <c r="H13" s="62"/>
    </row>
    <row r="14" ht="26.25" customHeight="1" spans="1:7">
      <c r="A14" s="63"/>
      <c r="B14" s="64">
        <v>1602</v>
      </c>
      <c r="C14" s="64"/>
      <c r="D14" s="57"/>
      <c r="E14" s="57">
        <v>1602</v>
      </c>
      <c r="F14" s="65"/>
      <c r="G14" s="65"/>
    </row>
    <row r="15" ht="26.25" customHeight="1" spans="1:7">
      <c r="A15" s="60" t="s">
        <v>358</v>
      </c>
      <c r="B15" s="61" t="s">
        <v>94</v>
      </c>
      <c r="C15" s="61"/>
      <c r="D15" s="61" t="s">
        <v>216</v>
      </c>
      <c r="E15" s="61" t="s">
        <v>217</v>
      </c>
      <c r="F15" s="61" t="s">
        <v>359</v>
      </c>
      <c r="G15" s="66" t="s">
        <v>360</v>
      </c>
    </row>
    <row r="16" ht="26.25" customHeight="1" spans="1:7">
      <c r="A16" s="63"/>
      <c r="B16" s="64">
        <f>SUM(D16:F16)</f>
        <v>1602</v>
      </c>
      <c r="C16" s="64"/>
      <c r="D16" s="57">
        <v>861</v>
      </c>
      <c r="E16" s="57">
        <v>175</v>
      </c>
      <c r="F16" s="57">
        <v>566</v>
      </c>
      <c r="G16" s="57" t="s">
        <v>361</v>
      </c>
    </row>
    <row r="17" ht="57.75" customHeight="1" spans="1:7">
      <c r="A17" s="67" t="s">
        <v>362</v>
      </c>
      <c r="B17" s="68" t="s">
        <v>363</v>
      </c>
      <c r="C17" s="69"/>
      <c r="D17" s="69"/>
      <c r="E17" s="69"/>
      <c r="F17" s="69"/>
      <c r="G17" s="70"/>
    </row>
    <row r="18" ht="24" customHeight="1" spans="1:7">
      <c r="A18" s="60" t="s">
        <v>364</v>
      </c>
      <c r="B18" s="71" t="s">
        <v>365</v>
      </c>
      <c r="C18" s="72"/>
      <c r="D18" s="61" t="s">
        <v>366</v>
      </c>
      <c r="E18" s="71" t="s">
        <v>367</v>
      </c>
      <c r="F18" s="72"/>
      <c r="G18" s="52" t="s">
        <v>368</v>
      </c>
    </row>
    <row r="19" ht="24" customHeight="1" spans="1:7">
      <c r="A19" s="73"/>
      <c r="B19" s="52" t="s">
        <v>369</v>
      </c>
      <c r="C19" s="52"/>
      <c r="D19" s="52" t="s">
        <v>370</v>
      </c>
      <c r="E19" s="74" t="s">
        <v>371</v>
      </c>
      <c r="F19" s="75"/>
      <c r="G19" s="76">
        <v>1</v>
      </c>
    </row>
    <row r="20" ht="24" customHeight="1" spans="1:7">
      <c r="A20" s="73"/>
      <c r="B20" s="52"/>
      <c r="C20" s="52"/>
      <c r="D20" s="52"/>
      <c r="E20" s="74" t="s">
        <v>372</v>
      </c>
      <c r="F20" s="75"/>
      <c r="G20" s="76">
        <v>1</v>
      </c>
    </row>
    <row r="21" ht="24" customHeight="1" spans="1:7">
      <c r="A21" s="73"/>
      <c r="B21" s="52"/>
      <c r="C21" s="52"/>
      <c r="D21" s="52"/>
      <c r="E21" s="74" t="s">
        <v>373</v>
      </c>
      <c r="F21" s="75"/>
      <c r="G21" s="76" t="s">
        <v>374</v>
      </c>
    </row>
    <row r="22" ht="24" customHeight="1" spans="1:7">
      <c r="A22" s="73"/>
      <c r="B22" s="52"/>
      <c r="C22" s="52"/>
      <c r="D22" s="52"/>
      <c r="E22" s="74" t="s">
        <v>375</v>
      </c>
      <c r="F22" s="75"/>
      <c r="G22" s="76" t="s">
        <v>376</v>
      </c>
    </row>
    <row r="23" ht="24" customHeight="1" spans="1:7">
      <c r="A23" s="73"/>
      <c r="B23" s="52"/>
      <c r="C23" s="52"/>
      <c r="D23" s="52" t="s">
        <v>377</v>
      </c>
      <c r="E23" s="74" t="s">
        <v>378</v>
      </c>
      <c r="F23" s="75"/>
      <c r="G23" s="76" t="s">
        <v>379</v>
      </c>
    </row>
    <row r="24" ht="24" customHeight="1" spans="1:7">
      <c r="A24" s="73"/>
      <c r="B24" s="52"/>
      <c r="C24" s="52"/>
      <c r="D24" s="52"/>
      <c r="E24" s="74" t="s">
        <v>380</v>
      </c>
      <c r="F24" s="75"/>
      <c r="G24" s="76" t="s">
        <v>381</v>
      </c>
    </row>
    <row r="25" ht="24" customHeight="1" spans="1:7">
      <c r="A25" s="73"/>
      <c r="B25" s="52"/>
      <c r="C25" s="52"/>
      <c r="D25" s="52"/>
      <c r="E25" s="74" t="s">
        <v>382</v>
      </c>
      <c r="F25" s="74"/>
      <c r="G25" s="76" t="s">
        <v>381</v>
      </c>
    </row>
    <row r="26" ht="24" customHeight="1" spans="1:7">
      <c r="A26" s="73"/>
      <c r="B26" s="52"/>
      <c r="C26" s="52"/>
      <c r="D26" s="52" t="s">
        <v>383</v>
      </c>
      <c r="E26" s="74" t="s">
        <v>384</v>
      </c>
      <c r="F26" s="74"/>
      <c r="G26" s="76" t="s">
        <v>381</v>
      </c>
    </row>
    <row r="27" ht="24" customHeight="1" spans="1:7">
      <c r="A27" s="73"/>
      <c r="B27" s="52"/>
      <c r="C27" s="52"/>
      <c r="D27" s="52"/>
      <c r="E27" s="74" t="s">
        <v>385</v>
      </c>
      <c r="F27" s="74"/>
      <c r="G27" s="76" t="s">
        <v>379</v>
      </c>
    </row>
    <row r="28" ht="24" customHeight="1" spans="1:7">
      <c r="A28" s="73"/>
      <c r="B28" s="52"/>
      <c r="C28" s="52"/>
      <c r="D28" s="52" t="s">
        <v>386</v>
      </c>
      <c r="E28" s="74" t="s">
        <v>387</v>
      </c>
      <c r="F28" s="74"/>
      <c r="G28" s="76" t="s">
        <v>379</v>
      </c>
    </row>
    <row r="29" ht="24" customHeight="1" spans="1:7">
      <c r="A29" s="73"/>
      <c r="B29" s="52"/>
      <c r="C29" s="52"/>
      <c r="D29" s="52"/>
      <c r="E29" s="74" t="s">
        <v>388</v>
      </c>
      <c r="F29" s="74"/>
      <c r="G29" s="76" t="s">
        <v>389</v>
      </c>
    </row>
    <row r="30" ht="24" customHeight="1" spans="1:7">
      <c r="A30" s="73"/>
      <c r="B30" s="52"/>
      <c r="C30" s="52"/>
      <c r="D30" s="52" t="s">
        <v>390</v>
      </c>
      <c r="E30" s="74" t="s">
        <v>391</v>
      </c>
      <c r="F30" s="74"/>
      <c r="G30" s="52" t="s">
        <v>392</v>
      </c>
    </row>
    <row r="31" ht="24" customHeight="1" spans="1:7">
      <c r="A31" s="73"/>
      <c r="B31" s="77" t="s">
        <v>393</v>
      </c>
      <c r="C31" s="78"/>
      <c r="D31" s="79" t="s">
        <v>394</v>
      </c>
      <c r="E31" s="46" t="s">
        <v>395</v>
      </c>
      <c r="F31" s="50"/>
      <c r="G31" s="80">
        <v>1</v>
      </c>
    </row>
    <row r="32" ht="24" customHeight="1" spans="1:7">
      <c r="A32" s="73"/>
      <c r="B32" s="81"/>
      <c r="C32" s="82"/>
      <c r="D32" s="83"/>
      <c r="E32" s="46" t="s">
        <v>396</v>
      </c>
      <c r="F32" s="50"/>
      <c r="G32" s="80">
        <v>1</v>
      </c>
    </row>
    <row r="33" ht="24" customHeight="1" spans="1:7">
      <c r="A33" s="73"/>
      <c r="B33" s="81"/>
      <c r="C33" s="82"/>
      <c r="D33" s="84"/>
      <c r="E33" s="46" t="s">
        <v>397</v>
      </c>
      <c r="F33" s="50"/>
      <c r="G33" s="52" t="s">
        <v>398</v>
      </c>
    </row>
    <row r="34" ht="35" customHeight="1" spans="1:7">
      <c r="A34" s="73"/>
      <c r="B34" s="81"/>
      <c r="C34" s="82"/>
      <c r="D34" s="79" t="s">
        <v>399</v>
      </c>
      <c r="E34" s="46" t="s">
        <v>400</v>
      </c>
      <c r="F34" s="50"/>
      <c r="G34" s="52" t="s">
        <v>401</v>
      </c>
    </row>
    <row r="35" ht="41" customHeight="1" spans="1:7">
      <c r="A35" s="73"/>
      <c r="B35" s="81"/>
      <c r="C35" s="82"/>
      <c r="D35" s="83"/>
      <c r="E35" s="46" t="s">
        <v>402</v>
      </c>
      <c r="F35" s="50"/>
      <c r="G35" s="52" t="s">
        <v>403</v>
      </c>
    </row>
    <row r="36" ht="24" customHeight="1" spans="1:7">
      <c r="A36" s="73"/>
      <c r="B36" s="81"/>
      <c r="C36" s="82"/>
      <c r="D36" s="84"/>
      <c r="E36" s="46" t="s">
        <v>404</v>
      </c>
      <c r="F36" s="50"/>
      <c r="G36" s="52" t="s">
        <v>398</v>
      </c>
    </row>
    <row r="37" ht="24" customHeight="1" spans="1:7">
      <c r="A37" s="73"/>
      <c r="B37" s="81"/>
      <c r="C37" s="82"/>
      <c r="D37" s="83" t="s">
        <v>405</v>
      </c>
      <c r="E37" s="46" t="s">
        <v>406</v>
      </c>
      <c r="F37" s="50"/>
      <c r="G37" s="80">
        <v>1</v>
      </c>
    </row>
    <row r="38" ht="24" customHeight="1" spans="1:7">
      <c r="A38" s="73"/>
      <c r="B38" s="81"/>
      <c r="C38" s="82"/>
      <c r="D38" s="83"/>
      <c r="E38" s="46" t="s">
        <v>407</v>
      </c>
      <c r="F38" s="50"/>
      <c r="G38" s="80">
        <v>1</v>
      </c>
    </row>
    <row r="39" ht="24" customHeight="1" spans="1:7">
      <c r="A39" s="73"/>
      <c r="B39" s="81"/>
      <c r="C39" s="82"/>
      <c r="D39" s="84"/>
      <c r="E39" s="46" t="s">
        <v>408</v>
      </c>
      <c r="F39" s="50"/>
      <c r="G39" s="52" t="s">
        <v>398</v>
      </c>
    </row>
    <row r="40" ht="24" customHeight="1" spans="1:7">
      <c r="A40" s="73"/>
      <c r="B40" s="81"/>
      <c r="C40" s="82"/>
      <c r="D40" s="83" t="s">
        <v>409</v>
      </c>
      <c r="E40" s="46" t="s">
        <v>410</v>
      </c>
      <c r="F40" s="50"/>
      <c r="G40" s="80">
        <v>1</v>
      </c>
    </row>
    <row r="41" ht="24" customHeight="1" spans="1:7">
      <c r="A41" s="73"/>
      <c r="B41" s="81"/>
      <c r="C41" s="82"/>
      <c r="D41" s="83"/>
      <c r="E41" s="46" t="s">
        <v>411</v>
      </c>
      <c r="F41" s="50"/>
      <c r="G41" s="80">
        <v>1</v>
      </c>
    </row>
    <row r="42" ht="24" customHeight="1" spans="1:7">
      <c r="A42" s="73"/>
      <c r="B42" s="81"/>
      <c r="C42" s="82"/>
      <c r="D42" s="84"/>
      <c r="E42" s="46" t="s">
        <v>412</v>
      </c>
      <c r="F42" s="50"/>
      <c r="G42" s="80" t="s">
        <v>398</v>
      </c>
    </row>
    <row r="43" ht="24" customHeight="1" spans="1:7">
      <c r="A43" s="73"/>
      <c r="B43" s="81"/>
      <c r="C43" s="82"/>
      <c r="D43" s="83" t="s">
        <v>413</v>
      </c>
      <c r="E43" s="46" t="s">
        <v>414</v>
      </c>
      <c r="F43" s="50"/>
      <c r="G43" s="80">
        <v>1</v>
      </c>
    </row>
    <row r="44" ht="24" customHeight="1" spans="1:7">
      <c r="A44" s="73"/>
      <c r="B44" s="81"/>
      <c r="C44" s="82"/>
      <c r="D44" s="83"/>
      <c r="E44" s="46" t="s">
        <v>415</v>
      </c>
      <c r="F44" s="50"/>
      <c r="G44" s="80">
        <v>1</v>
      </c>
    </row>
    <row r="45" ht="24" customHeight="1" spans="1:7">
      <c r="A45" s="73"/>
      <c r="B45" s="81"/>
      <c r="C45" s="82"/>
      <c r="D45" s="83"/>
      <c r="E45" s="46" t="s">
        <v>416</v>
      </c>
      <c r="F45" s="50"/>
      <c r="G45" s="52" t="s">
        <v>398</v>
      </c>
    </row>
    <row r="46" ht="24" customHeight="1" spans="1:7">
      <c r="A46" s="73"/>
      <c r="B46" s="77" t="s">
        <v>417</v>
      </c>
      <c r="C46" s="78"/>
      <c r="D46" s="52" t="s">
        <v>418</v>
      </c>
      <c r="E46" s="75" t="s">
        <v>419</v>
      </c>
      <c r="F46" s="75"/>
      <c r="G46" s="80">
        <v>1</v>
      </c>
    </row>
    <row r="47" ht="24" customHeight="1" spans="1:7">
      <c r="A47" s="73"/>
      <c r="B47" s="81"/>
      <c r="C47" s="82"/>
      <c r="D47" s="85" t="s">
        <v>420</v>
      </c>
      <c r="E47" s="74" t="s">
        <v>421</v>
      </c>
      <c r="F47" s="75"/>
      <c r="G47" s="52" t="s">
        <v>422</v>
      </c>
    </row>
    <row r="48" ht="24" customHeight="1" spans="1:7">
      <c r="A48" s="73"/>
      <c r="B48" s="81"/>
      <c r="C48" s="82"/>
      <c r="D48" s="86"/>
      <c r="E48" s="74" t="s">
        <v>423</v>
      </c>
      <c r="F48" s="75"/>
      <c r="G48" s="52" t="s">
        <v>424</v>
      </c>
    </row>
    <row r="49" ht="24" customHeight="1" spans="1:7">
      <c r="A49" s="73"/>
      <c r="B49" s="81"/>
      <c r="C49" s="82"/>
      <c r="D49" s="86"/>
      <c r="E49" s="74" t="s">
        <v>425</v>
      </c>
      <c r="F49" s="75"/>
      <c r="G49" s="52" t="s">
        <v>426</v>
      </c>
    </row>
    <row r="50" ht="24" customHeight="1" spans="1:7">
      <c r="A50" s="73"/>
      <c r="B50" s="81"/>
      <c r="C50" s="82"/>
      <c r="D50" s="86"/>
      <c r="E50" s="46" t="s">
        <v>427</v>
      </c>
      <c r="F50" s="48"/>
      <c r="G50" s="52" t="s">
        <v>422</v>
      </c>
    </row>
    <row r="51" ht="24" customHeight="1" spans="1:7">
      <c r="A51" s="73"/>
      <c r="B51" s="81"/>
      <c r="C51" s="82"/>
      <c r="D51" s="86"/>
      <c r="E51" s="74" t="s">
        <v>428</v>
      </c>
      <c r="F51" s="75"/>
      <c r="G51" s="52" t="s">
        <v>429</v>
      </c>
    </row>
    <row r="52" ht="24" customHeight="1" spans="1:7">
      <c r="A52" s="73"/>
      <c r="B52" s="81"/>
      <c r="C52" s="82"/>
      <c r="D52" s="85" t="s">
        <v>430</v>
      </c>
      <c r="E52" s="74" t="s">
        <v>431</v>
      </c>
      <c r="F52" s="75"/>
      <c r="G52" s="52" t="s">
        <v>432</v>
      </c>
    </row>
    <row r="53" ht="24" customHeight="1" spans="1:7">
      <c r="A53" s="73"/>
      <c r="B53" s="81"/>
      <c r="C53" s="82"/>
      <c r="D53" s="86"/>
      <c r="E53" s="74" t="s">
        <v>433</v>
      </c>
      <c r="F53" s="75"/>
      <c r="G53" s="52" t="s">
        <v>434</v>
      </c>
    </row>
    <row r="54" ht="24" customHeight="1" spans="1:7">
      <c r="A54" s="73"/>
      <c r="B54" s="81"/>
      <c r="C54" s="82"/>
      <c r="D54" s="85" t="s">
        <v>435</v>
      </c>
      <c r="E54" s="75" t="s">
        <v>436</v>
      </c>
      <c r="F54" s="75"/>
      <c r="G54" s="52" t="s">
        <v>437</v>
      </c>
    </row>
    <row r="55" ht="24" customHeight="1" spans="1:7">
      <c r="A55" s="73"/>
      <c r="B55" s="87"/>
      <c r="C55" s="88"/>
      <c r="D55" s="89"/>
      <c r="E55" s="44" t="s">
        <v>438</v>
      </c>
      <c r="F55" s="50"/>
      <c r="G55" s="52" t="s">
        <v>439</v>
      </c>
    </row>
    <row r="56" ht="24" customHeight="1" spans="1:7">
      <c r="A56" s="73"/>
      <c r="B56" s="61" t="s">
        <v>440</v>
      </c>
      <c r="C56" s="61"/>
      <c r="D56" s="52" t="s">
        <v>441</v>
      </c>
      <c r="E56" s="75" t="s">
        <v>442</v>
      </c>
      <c r="F56" s="75"/>
      <c r="G56" s="52" t="s">
        <v>443</v>
      </c>
    </row>
    <row r="57" ht="24" customHeight="1" spans="1:7">
      <c r="A57" s="73"/>
      <c r="B57" s="61"/>
      <c r="C57" s="61"/>
      <c r="D57" s="61" t="s">
        <v>444</v>
      </c>
      <c r="E57" s="74" t="s">
        <v>445</v>
      </c>
      <c r="F57" s="74"/>
      <c r="G57" s="90">
        <v>1</v>
      </c>
    </row>
    <row r="58" ht="24" customHeight="1" spans="1:7">
      <c r="A58" s="63"/>
      <c r="B58" s="61"/>
      <c r="C58" s="61"/>
      <c r="D58" s="61" t="s">
        <v>446</v>
      </c>
      <c r="E58" s="74" t="s">
        <v>447</v>
      </c>
      <c r="F58" s="74"/>
      <c r="G58" s="90" t="s">
        <v>448</v>
      </c>
    </row>
    <row r="59" ht="34.5" customHeight="1" spans="1:7">
      <c r="A59" s="91" t="s">
        <v>449</v>
      </c>
      <c r="B59" s="37"/>
      <c r="C59" s="38"/>
      <c r="D59" s="38"/>
      <c r="E59" s="38"/>
      <c r="F59" s="38"/>
      <c r="G59" s="39"/>
    </row>
    <row r="60" ht="86.25" customHeight="1" spans="1:7">
      <c r="A60" s="92" t="s">
        <v>450</v>
      </c>
      <c r="B60" s="92" t="s">
        <v>451</v>
      </c>
      <c r="C60" s="92"/>
      <c r="D60" s="92"/>
      <c r="E60" s="92"/>
      <c r="F60" s="92"/>
      <c r="G60" s="92"/>
    </row>
    <row r="61" ht="92.25" customHeight="1" spans="1:7">
      <c r="A61" s="92" t="s">
        <v>452</v>
      </c>
      <c r="B61" s="92" t="s">
        <v>453</v>
      </c>
      <c r="C61" s="92"/>
      <c r="D61" s="92"/>
      <c r="E61" s="92"/>
      <c r="F61" s="92"/>
      <c r="G61" s="92"/>
    </row>
    <row r="62" ht="28.5" customHeight="1" spans="1:7">
      <c r="A62" s="93" t="s">
        <v>454</v>
      </c>
      <c r="B62" s="93"/>
      <c r="C62" s="93" t="s">
        <v>455</v>
      </c>
      <c r="D62" s="93"/>
      <c r="E62" s="93"/>
      <c r="F62" s="93" t="s">
        <v>456</v>
      </c>
      <c r="G62" s="94"/>
    </row>
  </sheetData>
  <mergeCells count="87">
    <mergeCell ref="A1:G1"/>
    <mergeCell ref="B2:G2"/>
    <mergeCell ref="B3:C3"/>
    <mergeCell ref="E3:G3"/>
    <mergeCell ref="B4:G4"/>
    <mergeCell ref="B5:G5"/>
    <mergeCell ref="B6:G6"/>
    <mergeCell ref="B7:G7"/>
    <mergeCell ref="D8:G8"/>
    <mergeCell ref="B10:C10"/>
    <mergeCell ref="F11:G11"/>
    <mergeCell ref="F12:G12"/>
    <mergeCell ref="B13:C13"/>
    <mergeCell ref="F13:G13"/>
    <mergeCell ref="B14:C14"/>
    <mergeCell ref="F14:G14"/>
    <mergeCell ref="B15:C15"/>
    <mergeCell ref="B16:C16"/>
    <mergeCell ref="B17:G17"/>
    <mergeCell ref="B18:C18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B59:G59"/>
    <mergeCell ref="B60:G60"/>
    <mergeCell ref="B61:G61"/>
    <mergeCell ref="A4:A5"/>
    <mergeCell ref="A6:A10"/>
    <mergeCell ref="A11:A12"/>
    <mergeCell ref="A13:A14"/>
    <mergeCell ref="A15:A16"/>
    <mergeCell ref="A18:A58"/>
    <mergeCell ref="D19:D22"/>
    <mergeCell ref="D23:D25"/>
    <mergeCell ref="D26:D27"/>
    <mergeCell ref="D28:D29"/>
    <mergeCell ref="D31:D33"/>
    <mergeCell ref="D34:D36"/>
    <mergeCell ref="D37:D39"/>
    <mergeCell ref="D40:D42"/>
    <mergeCell ref="D43:D45"/>
    <mergeCell ref="D47:D51"/>
    <mergeCell ref="D52:D53"/>
    <mergeCell ref="D54:D55"/>
    <mergeCell ref="B8:C9"/>
    <mergeCell ref="B19:C30"/>
    <mergeCell ref="B31:C45"/>
    <mergeCell ref="B46:C55"/>
    <mergeCell ref="B56:C5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9" workbookViewId="0">
      <selection activeCell="H21" sqref="H21"/>
    </sheetView>
  </sheetViews>
  <sheetFormatPr defaultColWidth="10.152380952381" defaultRowHeight="13.5" outlineLevelCol="4"/>
  <cols>
    <col min="1" max="1" width="22.7238095238095" style="25" customWidth="1"/>
    <col min="2" max="2" width="26.0285714285714" style="25" customWidth="1"/>
    <col min="3" max="3" width="22.4761904761905" style="25" customWidth="1"/>
    <col min="4" max="4" width="18.6666666666667" style="25" customWidth="1"/>
    <col min="5" max="5" width="25.1428571428571" style="25" customWidth="1"/>
    <col min="6" max="16384" width="10.152380952381" style="25"/>
  </cols>
  <sheetData>
    <row r="1" s="25" customFormat="1" ht="25.8" customHeight="1" spans="1:5">
      <c r="A1" s="1" t="s">
        <v>457</v>
      </c>
      <c r="B1" s="1"/>
      <c r="C1" s="1"/>
      <c r="D1" s="1"/>
      <c r="E1" s="1"/>
    </row>
    <row r="2" s="25" customFormat="1" ht="14.4" customHeight="1" spans="1:5">
      <c r="A2" s="2" t="s">
        <v>458</v>
      </c>
      <c r="B2" s="2"/>
      <c r="C2" s="2"/>
      <c r="D2" s="2"/>
      <c r="E2" s="2"/>
    </row>
    <row r="3" s="25" customFormat="1" ht="23" customHeight="1" spans="1:5">
      <c r="A3" s="3" t="s">
        <v>459</v>
      </c>
      <c r="B3" s="3"/>
      <c r="C3" s="3"/>
      <c r="D3" s="3"/>
      <c r="E3" s="3"/>
    </row>
    <row r="4" s="25" customFormat="1" ht="28.8" customHeight="1" spans="1:5">
      <c r="A4" s="4" t="s">
        <v>460</v>
      </c>
      <c r="B4" s="5" t="s">
        <v>461</v>
      </c>
      <c r="C4" s="5" t="s">
        <v>462</v>
      </c>
      <c r="D4" s="6" t="s">
        <v>461</v>
      </c>
      <c r="E4" s="6"/>
    </row>
    <row r="5" s="25" customFormat="1" ht="28.8" customHeight="1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s="25" customFormat="1" ht="28.8" customHeight="1" spans="1:5">
      <c r="A6" s="4" t="s">
        <v>467</v>
      </c>
      <c r="B6" s="5" t="s">
        <v>468</v>
      </c>
      <c r="C6" s="5" t="s">
        <v>469</v>
      </c>
      <c r="D6" s="2" t="s">
        <v>470</v>
      </c>
      <c r="E6" s="2"/>
    </row>
    <row r="7" s="25" customFormat="1" ht="28.8" customHeight="1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s="25" customFormat="1" ht="28.8" customHeight="1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s="25" customFormat="1" ht="72" customHeight="1" spans="1:5">
      <c r="A9" s="8" t="s">
        <v>478</v>
      </c>
      <c r="B9" s="5" t="s">
        <v>479</v>
      </c>
      <c r="C9" s="5" t="s">
        <v>480</v>
      </c>
      <c r="D9" s="7"/>
      <c r="E9" s="7"/>
    </row>
    <row r="10" s="25" customFormat="1" ht="28" customHeight="1" spans="1:5">
      <c r="A10" s="9" t="s">
        <v>481</v>
      </c>
      <c r="B10" s="10" t="s">
        <v>482</v>
      </c>
      <c r="C10" s="10"/>
      <c r="D10" s="10"/>
      <c r="E10" s="10"/>
    </row>
    <row r="11" s="25" customFormat="1" ht="27" customHeight="1" spans="1:5">
      <c r="A11" s="11" t="s">
        <v>483</v>
      </c>
      <c r="B11" s="13" t="s">
        <v>484</v>
      </c>
      <c r="C11" s="13"/>
      <c r="D11" s="13"/>
      <c r="E11" s="13"/>
    </row>
    <row r="12" s="25" customFormat="1" ht="25" customHeight="1" spans="1:5">
      <c r="A12" s="11" t="s">
        <v>485</v>
      </c>
      <c r="B12" s="13" t="s">
        <v>486</v>
      </c>
      <c r="C12" s="13"/>
      <c r="D12" s="13"/>
      <c r="E12" s="13"/>
    </row>
    <row r="13" s="25" customFormat="1" ht="28.8" customHeight="1" spans="1:5">
      <c r="A13" s="11" t="s">
        <v>487</v>
      </c>
      <c r="B13" s="13" t="s">
        <v>488</v>
      </c>
      <c r="C13" s="13"/>
      <c r="D13" s="13"/>
      <c r="E13" s="13"/>
    </row>
    <row r="14" s="25" customFormat="1" ht="28.8" customHeight="1" spans="1:5">
      <c r="A14" s="11" t="s">
        <v>489</v>
      </c>
      <c r="B14" s="13" t="s">
        <v>490</v>
      </c>
      <c r="C14" s="13"/>
      <c r="D14" s="13"/>
      <c r="E14" s="13"/>
    </row>
    <row r="15" s="25" customFormat="1" ht="28.8" customHeight="1" spans="1:5">
      <c r="A15" s="11" t="s">
        <v>491</v>
      </c>
      <c r="B15" s="13" t="s">
        <v>492</v>
      </c>
      <c r="C15" s="13"/>
      <c r="D15" s="13"/>
      <c r="E15" s="13"/>
    </row>
    <row r="16" s="25" customFormat="1" ht="28.8" customHeight="1" spans="1:5">
      <c r="A16" s="11" t="s">
        <v>362</v>
      </c>
      <c r="B16" s="13" t="s">
        <v>493</v>
      </c>
      <c r="C16" s="13"/>
      <c r="D16" s="13"/>
      <c r="E16" s="13"/>
    </row>
    <row r="17" s="25" customFormat="1" ht="43.2" customHeight="1" spans="1:5">
      <c r="A17" s="11" t="s">
        <v>494</v>
      </c>
      <c r="B17" s="13"/>
      <c r="C17" s="13"/>
      <c r="D17" s="13"/>
      <c r="E17" s="13"/>
    </row>
    <row r="18" s="25" customFormat="1" spans="1:5">
      <c r="A18" s="14" t="s">
        <v>495</v>
      </c>
      <c r="B18" s="15" t="s">
        <v>496</v>
      </c>
      <c r="C18" s="15" t="s">
        <v>497</v>
      </c>
      <c r="D18" s="15" t="s">
        <v>498</v>
      </c>
      <c r="E18" s="15" t="s">
        <v>499</v>
      </c>
    </row>
    <row r="19" s="25" customFormat="1" ht="28.8" customHeight="1" spans="1:5">
      <c r="A19" s="16" t="s">
        <v>500</v>
      </c>
      <c r="B19" s="17" t="s">
        <v>501</v>
      </c>
      <c r="C19" s="5" t="s">
        <v>352</v>
      </c>
      <c r="D19" s="5" t="s">
        <v>502</v>
      </c>
      <c r="E19" s="5" t="s">
        <v>503</v>
      </c>
    </row>
    <row r="20" s="25" customFormat="1" spans="1:5">
      <c r="A20" s="16"/>
      <c r="B20" s="17"/>
      <c r="C20" s="5" t="s">
        <v>504</v>
      </c>
      <c r="D20" s="5" t="s">
        <v>505</v>
      </c>
      <c r="E20" s="5" t="s">
        <v>505</v>
      </c>
    </row>
    <row r="21" s="25" customFormat="1" ht="43.2" customHeight="1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s="25" customFormat="1" spans="1:5">
      <c r="A22" s="16"/>
      <c r="B22" s="17"/>
      <c r="C22" s="5" t="s">
        <v>380</v>
      </c>
      <c r="D22" s="5" t="s">
        <v>507</v>
      </c>
      <c r="E22" s="5" t="s">
        <v>507</v>
      </c>
    </row>
    <row r="23" s="25" customFormat="1" spans="1:5">
      <c r="A23" s="16"/>
      <c r="B23" s="18"/>
      <c r="C23" s="5" t="s">
        <v>508</v>
      </c>
      <c r="D23" s="5" t="s">
        <v>509</v>
      </c>
      <c r="E23" s="5" t="s">
        <v>509</v>
      </c>
    </row>
    <row r="24" s="25" customFormat="1" ht="33" customHeight="1" spans="1:5">
      <c r="A24" s="28"/>
      <c r="B24" s="2" t="s">
        <v>510</v>
      </c>
      <c r="C24" s="5" t="s">
        <v>511</v>
      </c>
      <c r="D24" s="5" t="s">
        <v>506</v>
      </c>
      <c r="E24" s="5" t="s">
        <v>506</v>
      </c>
    </row>
    <row r="25" s="25" customFormat="1" spans="1:5">
      <c r="A25" s="28"/>
      <c r="B25" s="2"/>
      <c r="C25" s="5" t="s">
        <v>512</v>
      </c>
      <c r="D25" s="5" t="s">
        <v>513</v>
      </c>
      <c r="E25" s="5" t="s">
        <v>513</v>
      </c>
    </row>
    <row r="26" s="25" customFormat="1" spans="1:5">
      <c r="A26" s="28"/>
      <c r="B26" s="2"/>
      <c r="C26" s="5" t="s">
        <v>387</v>
      </c>
      <c r="D26" s="5" t="s">
        <v>506</v>
      </c>
      <c r="E26" s="5" t="s">
        <v>506</v>
      </c>
    </row>
    <row r="27" s="25" customFormat="1" spans="1:5">
      <c r="A27" s="28"/>
      <c r="B27" s="2"/>
      <c r="C27" s="5" t="s">
        <v>514</v>
      </c>
      <c r="D27" s="5" t="s">
        <v>515</v>
      </c>
      <c r="E27" s="5" t="s">
        <v>515</v>
      </c>
    </row>
    <row r="28" s="25" customFormat="1" ht="28.8" customHeight="1" spans="1:5">
      <c r="A28" s="28"/>
      <c r="B28" s="2"/>
      <c r="C28" s="5" t="s">
        <v>516</v>
      </c>
      <c r="D28" s="5" t="s">
        <v>517</v>
      </c>
      <c r="E28" s="5" t="s">
        <v>517</v>
      </c>
    </row>
    <row r="29" s="25" customFormat="1" spans="1:5">
      <c r="A29" s="28"/>
      <c r="B29" s="2"/>
      <c r="C29" s="5" t="s">
        <v>518</v>
      </c>
      <c r="D29" s="5" t="s">
        <v>519</v>
      </c>
      <c r="E29" s="5" t="s">
        <v>519</v>
      </c>
    </row>
    <row r="30" s="25" customFormat="1" ht="29" customHeight="1" spans="1:5">
      <c r="A30" s="16" t="s">
        <v>520</v>
      </c>
      <c r="B30" s="18" t="s">
        <v>521</v>
      </c>
      <c r="C30" s="5" t="s">
        <v>522</v>
      </c>
      <c r="D30" s="5" t="s">
        <v>523</v>
      </c>
      <c r="E30" s="5" t="s">
        <v>523</v>
      </c>
    </row>
    <row r="31" s="25" customFormat="1" ht="28" customHeight="1" spans="1:5">
      <c r="A31" s="16"/>
      <c r="B31" s="18"/>
      <c r="C31" s="5" t="s">
        <v>524</v>
      </c>
      <c r="D31" s="5" t="s">
        <v>523</v>
      </c>
      <c r="E31" s="5" t="s">
        <v>523</v>
      </c>
    </row>
    <row r="32" s="25" customFormat="1" ht="27" customHeight="1" spans="1:5">
      <c r="A32" s="16"/>
      <c r="B32" s="32" t="s">
        <v>525</v>
      </c>
      <c r="C32" s="5" t="s">
        <v>522</v>
      </c>
      <c r="D32" s="5" t="s">
        <v>526</v>
      </c>
      <c r="E32" s="5" t="s">
        <v>526</v>
      </c>
    </row>
    <row r="33" s="25" customFormat="1" ht="30" customHeight="1" spans="1:5">
      <c r="A33" s="16"/>
      <c r="B33" s="18"/>
      <c r="C33" s="5" t="s">
        <v>524</v>
      </c>
      <c r="D33" s="5" t="s">
        <v>526</v>
      </c>
      <c r="E33" s="5" t="s">
        <v>526</v>
      </c>
    </row>
    <row r="34" s="25" customFormat="1" ht="33" customHeight="1" spans="1:5">
      <c r="A34" s="28"/>
      <c r="B34" s="2" t="s">
        <v>527</v>
      </c>
      <c r="C34" s="5" t="s">
        <v>528</v>
      </c>
      <c r="D34" s="5" t="s">
        <v>398</v>
      </c>
      <c r="E34" s="5" t="s">
        <v>398</v>
      </c>
    </row>
    <row r="35" s="25" customFormat="1" ht="39" customHeight="1" spans="1:5">
      <c r="A35" s="28"/>
      <c r="B35" s="2"/>
      <c r="C35" s="5" t="s">
        <v>529</v>
      </c>
      <c r="D35" s="23" t="s">
        <v>530</v>
      </c>
      <c r="E35" s="23" t="s">
        <v>530</v>
      </c>
    </row>
    <row r="36" s="25" customFormat="1" spans="1:5">
      <c r="A36" s="16"/>
      <c r="B36" s="7" t="s">
        <v>531</v>
      </c>
      <c r="C36" s="21" t="s">
        <v>532</v>
      </c>
      <c r="D36" s="21" t="s">
        <v>533</v>
      </c>
      <c r="E36" s="21" t="s">
        <v>533</v>
      </c>
    </row>
    <row r="37" s="25" customFormat="1" ht="28.8" customHeight="1" spans="1:5">
      <c r="A37" s="24" t="s">
        <v>534</v>
      </c>
      <c r="B37" s="26" t="s">
        <v>420</v>
      </c>
      <c r="C37" s="7" t="s">
        <v>535</v>
      </c>
      <c r="D37" s="7" t="s">
        <v>536</v>
      </c>
      <c r="E37" s="7" t="s">
        <v>536</v>
      </c>
    </row>
    <row r="38" s="25" customFormat="1" spans="1:5">
      <c r="A38" s="24"/>
      <c r="B38" s="7" t="s">
        <v>418</v>
      </c>
      <c r="C38" s="5" t="s">
        <v>537</v>
      </c>
      <c r="D38" s="5" t="s">
        <v>538</v>
      </c>
      <c r="E38" s="5" t="s">
        <v>538</v>
      </c>
    </row>
    <row r="39" s="25" customFormat="1" spans="1:5">
      <c r="A39" s="16" t="s">
        <v>440</v>
      </c>
      <c r="B39" s="5" t="s">
        <v>539</v>
      </c>
      <c r="C39" s="5" t="s">
        <v>540</v>
      </c>
      <c r="D39" s="5" t="s">
        <v>541</v>
      </c>
      <c r="E39" s="5" t="s">
        <v>541</v>
      </c>
    </row>
  </sheetData>
  <mergeCells count="26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6"/>
    <mergeCell ref="A37:A38"/>
    <mergeCell ref="B19:B20"/>
    <mergeCell ref="B21:B23"/>
    <mergeCell ref="B24:B29"/>
    <mergeCell ref="B30:B31"/>
    <mergeCell ref="B32:B33"/>
    <mergeCell ref="B34:B3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B9" sqref="B9"/>
    </sheetView>
  </sheetViews>
  <sheetFormatPr defaultColWidth="9.14285714285714" defaultRowHeight="12.75" outlineLevelCol="4"/>
  <cols>
    <col min="1" max="5" width="21.1428571428571" customWidth="1"/>
  </cols>
  <sheetData>
    <row r="1" ht="25.5" spans="1:5">
      <c r="A1" s="1" t="s">
        <v>457</v>
      </c>
      <c r="B1" s="1"/>
      <c r="C1" s="1"/>
      <c r="D1" s="1"/>
      <c r="E1" s="1"/>
    </row>
    <row r="2" ht="13.5" spans="1:5">
      <c r="A2" s="2" t="s">
        <v>458</v>
      </c>
      <c r="B2" s="2"/>
      <c r="C2" s="2"/>
      <c r="D2" s="2"/>
      <c r="E2" s="2"/>
    </row>
    <row r="3" ht="13.5" spans="1:5">
      <c r="A3" s="3" t="s">
        <v>459</v>
      </c>
      <c r="B3" s="3"/>
      <c r="C3" s="3"/>
      <c r="D3" s="3"/>
      <c r="E3" s="3"/>
    </row>
    <row r="4" ht="13.5" spans="1:5">
      <c r="A4" s="4" t="s">
        <v>460</v>
      </c>
      <c r="B4" s="5" t="s">
        <v>542</v>
      </c>
      <c r="C4" s="5" t="s">
        <v>462</v>
      </c>
      <c r="D4" s="6" t="s">
        <v>542</v>
      </c>
      <c r="E4" s="6"/>
    </row>
    <row r="5" ht="13.5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ht="40.5" spans="1:5">
      <c r="A6" s="4" t="s">
        <v>467</v>
      </c>
      <c r="B6" s="5" t="s">
        <v>543</v>
      </c>
      <c r="C6" s="5" t="s">
        <v>469</v>
      </c>
      <c r="D6" s="2" t="s">
        <v>470</v>
      </c>
      <c r="E6" s="2"/>
    </row>
    <row r="7" ht="13.5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ht="13.5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ht="27" spans="1:5">
      <c r="A9" s="8" t="s">
        <v>478</v>
      </c>
      <c r="B9" s="5" t="s">
        <v>544</v>
      </c>
      <c r="C9" s="5" t="s">
        <v>480</v>
      </c>
      <c r="D9" s="7"/>
      <c r="E9" s="7"/>
    </row>
    <row r="10" ht="13.5" spans="1:5">
      <c r="A10" s="9" t="s">
        <v>481</v>
      </c>
      <c r="B10" s="10" t="s">
        <v>482</v>
      </c>
      <c r="C10" s="10"/>
      <c r="D10" s="10"/>
      <c r="E10" s="10"/>
    </row>
    <row r="11" ht="13.5" spans="1:5">
      <c r="A11" s="11" t="s">
        <v>483</v>
      </c>
      <c r="B11" s="13" t="s">
        <v>545</v>
      </c>
      <c r="C11" s="13"/>
      <c r="D11" s="13"/>
      <c r="E11" s="13"/>
    </row>
    <row r="12" ht="13.5" spans="1:5">
      <c r="A12" s="11" t="s">
        <v>485</v>
      </c>
      <c r="B12" s="13" t="s">
        <v>486</v>
      </c>
      <c r="C12" s="13"/>
      <c r="D12" s="13"/>
      <c r="E12" s="13"/>
    </row>
    <row r="13" ht="13.5" spans="1:5">
      <c r="A13" s="11" t="s">
        <v>487</v>
      </c>
      <c r="B13" s="13" t="s">
        <v>546</v>
      </c>
      <c r="C13" s="13"/>
      <c r="D13" s="13"/>
      <c r="E13" s="13"/>
    </row>
    <row r="14" ht="13.5" spans="1:5">
      <c r="A14" s="11" t="s">
        <v>489</v>
      </c>
      <c r="B14" s="13" t="s">
        <v>547</v>
      </c>
      <c r="C14" s="13"/>
      <c r="D14" s="13"/>
      <c r="E14" s="13"/>
    </row>
    <row r="15" ht="13.5" spans="1:5">
      <c r="A15" s="11" t="s">
        <v>491</v>
      </c>
      <c r="B15" s="13" t="s">
        <v>548</v>
      </c>
      <c r="C15" s="13"/>
      <c r="D15" s="13"/>
      <c r="E15" s="13"/>
    </row>
    <row r="16" ht="13.5" spans="1:5">
      <c r="A16" s="11" t="s">
        <v>362</v>
      </c>
      <c r="B16" s="13" t="s">
        <v>549</v>
      </c>
      <c r="C16" s="13"/>
      <c r="D16" s="13"/>
      <c r="E16" s="13"/>
    </row>
    <row r="17" ht="13.5" spans="1:5">
      <c r="A17" s="11" t="s">
        <v>494</v>
      </c>
      <c r="B17" s="13"/>
      <c r="C17" s="13"/>
      <c r="D17" s="13"/>
      <c r="E17" s="13"/>
    </row>
    <row r="18" ht="13.5" spans="1:5">
      <c r="A18" s="14" t="s">
        <v>495</v>
      </c>
      <c r="B18" s="15" t="s">
        <v>550</v>
      </c>
      <c r="C18" s="15" t="s">
        <v>497</v>
      </c>
      <c r="D18" s="15" t="s">
        <v>498</v>
      </c>
      <c r="E18" s="15" t="s">
        <v>499</v>
      </c>
    </row>
    <row r="19" ht="13.5" spans="1:5">
      <c r="A19" s="16" t="s">
        <v>500</v>
      </c>
      <c r="B19" s="17" t="s">
        <v>551</v>
      </c>
      <c r="C19" s="5" t="s">
        <v>352</v>
      </c>
      <c r="D19" s="5" t="s">
        <v>502</v>
      </c>
      <c r="E19" s="5" t="s">
        <v>552</v>
      </c>
    </row>
    <row r="20" ht="13.5" spans="1:5">
      <c r="A20" s="16"/>
      <c r="B20" s="17"/>
      <c r="C20" s="5" t="s">
        <v>504</v>
      </c>
      <c r="D20" s="5" t="s">
        <v>505</v>
      </c>
      <c r="E20" s="5" t="s">
        <v>505</v>
      </c>
    </row>
    <row r="21" ht="13.5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ht="13.5" spans="1:5">
      <c r="A22" s="16"/>
      <c r="B22" s="17"/>
      <c r="C22" s="5" t="s">
        <v>380</v>
      </c>
      <c r="D22" s="5" t="s">
        <v>507</v>
      </c>
      <c r="E22" s="5" t="s">
        <v>507</v>
      </c>
    </row>
    <row r="23" ht="13.5" spans="1:5">
      <c r="A23" s="16"/>
      <c r="B23" s="17"/>
      <c r="C23" s="5" t="s">
        <v>508</v>
      </c>
      <c r="D23" s="5" t="s">
        <v>509</v>
      </c>
      <c r="E23" s="5" t="s">
        <v>509</v>
      </c>
    </row>
    <row r="24" ht="13.5" spans="1:5">
      <c r="A24" s="16"/>
      <c r="B24" s="17" t="s">
        <v>510</v>
      </c>
      <c r="C24" s="5" t="s">
        <v>511</v>
      </c>
      <c r="D24" s="5" t="s">
        <v>506</v>
      </c>
      <c r="E24" s="5" t="s">
        <v>506</v>
      </c>
    </row>
    <row r="25" ht="13.5" spans="1:5">
      <c r="A25" s="16"/>
      <c r="B25" s="17"/>
      <c r="C25" s="5" t="s">
        <v>512</v>
      </c>
      <c r="D25" s="5" t="s">
        <v>513</v>
      </c>
      <c r="E25" s="5" t="s">
        <v>513</v>
      </c>
    </row>
    <row r="26" ht="13.5" spans="1:5">
      <c r="A26" s="16"/>
      <c r="B26" s="5" t="s">
        <v>386</v>
      </c>
      <c r="C26" s="5" t="s">
        <v>387</v>
      </c>
      <c r="D26" s="5" t="s">
        <v>506</v>
      </c>
      <c r="E26" s="5" t="s">
        <v>506</v>
      </c>
    </row>
    <row r="27" ht="13.5" spans="1:5">
      <c r="A27" s="16"/>
      <c r="B27" s="5" t="s">
        <v>553</v>
      </c>
      <c r="C27" s="5" t="s">
        <v>514</v>
      </c>
      <c r="D27" s="5" t="s">
        <v>515</v>
      </c>
      <c r="E27" s="5" t="s">
        <v>515</v>
      </c>
    </row>
    <row r="28" ht="13.5" spans="1:5">
      <c r="A28" s="16"/>
      <c r="B28" s="17" t="s">
        <v>554</v>
      </c>
      <c r="C28" s="5" t="s">
        <v>516</v>
      </c>
      <c r="D28" s="5" t="s">
        <v>517</v>
      </c>
      <c r="E28" s="5" t="s">
        <v>517</v>
      </c>
    </row>
    <row r="29" ht="13.5" spans="1:5">
      <c r="A29" s="16"/>
      <c r="B29" s="17"/>
      <c r="C29" s="5" t="s">
        <v>518</v>
      </c>
      <c r="D29" s="5" t="s">
        <v>519</v>
      </c>
      <c r="E29" s="5" t="s">
        <v>519</v>
      </c>
    </row>
    <row r="30" ht="27" spans="1:5">
      <c r="A30" s="16" t="s">
        <v>520</v>
      </c>
      <c r="B30" s="18" t="s">
        <v>521</v>
      </c>
      <c r="C30" s="5" t="s">
        <v>555</v>
      </c>
      <c r="D30" s="5" t="s">
        <v>556</v>
      </c>
      <c r="E30" s="5" t="s">
        <v>557</v>
      </c>
    </row>
    <row r="31" ht="40.5" spans="1:5">
      <c r="A31" s="16"/>
      <c r="B31" s="18"/>
      <c r="C31" s="5" t="s">
        <v>558</v>
      </c>
      <c r="D31" s="5" t="s">
        <v>559</v>
      </c>
      <c r="E31" s="5" t="s">
        <v>401</v>
      </c>
    </row>
    <row r="32" ht="27" spans="1:5">
      <c r="A32" s="28"/>
      <c r="B32" s="2" t="s">
        <v>525</v>
      </c>
      <c r="C32" s="5" t="s">
        <v>560</v>
      </c>
      <c r="D32" s="5" t="s">
        <v>561</v>
      </c>
      <c r="E32" s="5" t="s">
        <v>561</v>
      </c>
    </row>
    <row r="33" spans="1:5">
      <c r="A33" s="28"/>
      <c r="B33" s="31"/>
      <c r="C33" s="2" t="s">
        <v>558</v>
      </c>
      <c r="D33" s="2" t="s">
        <v>401</v>
      </c>
      <c r="E33" s="2" t="s">
        <v>401</v>
      </c>
    </row>
    <row r="34" spans="1:5">
      <c r="A34" s="28"/>
      <c r="B34" s="31"/>
      <c r="C34" s="2"/>
      <c r="D34" s="2"/>
      <c r="E34" s="2"/>
    </row>
    <row r="35" ht="27" spans="1:5">
      <c r="A35" s="28"/>
      <c r="B35" s="2" t="s">
        <v>527</v>
      </c>
      <c r="C35" s="5" t="s">
        <v>562</v>
      </c>
      <c r="D35" s="5" t="s">
        <v>398</v>
      </c>
      <c r="E35" s="5" t="s">
        <v>398</v>
      </c>
    </row>
    <row r="36" ht="40.5" spans="1:5">
      <c r="A36" s="28"/>
      <c r="B36" s="2"/>
      <c r="C36" s="23" t="s">
        <v>563</v>
      </c>
      <c r="D36" s="23" t="s">
        <v>398</v>
      </c>
      <c r="E36" s="23" t="s">
        <v>398</v>
      </c>
    </row>
    <row r="37" ht="13.5" spans="1:5">
      <c r="A37" s="16"/>
      <c r="B37" s="7" t="s">
        <v>531</v>
      </c>
      <c r="C37" s="21" t="s">
        <v>532</v>
      </c>
      <c r="D37" s="21" t="s">
        <v>533</v>
      </c>
      <c r="E37" s="21" t="s">
        <v>533</v>
      </c>
    </row>
    <row r="38" ht="27" spans="1:5">
      <c r="A38" s="22" t="s">
        <v>534</v>
      </c>
      <c r="B38" s="2" t="s">
        <v>420</v>
      </c>
      <c r="C38" s="7" t="s">
        <v>564</v>
      </c>
      <c r="D38" s="7" t="s">
        <v>401</v>
      </c>
      <c r="E38" s="7" t="s">
        <v>401</v>
      </c>
    </row>
    <row r="39" ht="13.5" spans="1:5">
      <c r="A39" s="24"/>
      <c r="B39" s="7" t="s">
        <v>418</v>
      </c>
      <c r="C39" s="5" t="s">
        <v>537</v>
      </c>
      <c r="D39" s="5" t="s">
        <v>538</v>
      </c>
      <c r="E39" s="5" t="s">
        <v>538</v>
      </c>
    </row>
    <row r="40" ht="13.5" spans="1:5">
      <c r="A40" s="16" t="s">
        <v>440</v>
      </c>
      <c r="B40" s="5" t="s">
        <v>539</v>
      </c>
      <c r="C40" s="5" t="s">
        <v>540</v>
      </c>
      <c r="D40" s="5" t="s">
        <v>541</v>
      </c>
      <c r="E40" s="5" t="s">
        <v>541</v>
      </c>
    </row>
  </sheetData>
  <mergeCells count="30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7"/>
    <mergeCell ref="A38:A39"/>
    <mergeCell ref="B19:B20"/>
    <mergeCell ref="B21:B23"/>
    <mergeCell ref="B24:B25"/>
    <mergeCell ref="B28:B29"/>
    <mergeCell ref="B30:B31"/>
    <mergeCell ref="B32:B34"/>
    <mergeCell ref="B35:B36"/>
    <mergeCell ref="C33:C34"/>
    <mergeCell ref="D33:D34"/>
    <mergeCell ref="E33:E3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13" sqref="H13"/>
    </sheetView>
  </sheetViews>
  <sheetFormatPr defaultColWidth="9.14285714285714" defaultRowHeight="12.75" outlineLevelCol="4"/>
  <cols>
    <col min="1" max="6" width="22.1428571428571" customWidth="1"/>
  </cols>
  <sheetData>
    <row r="1" ht="25.5" spans="1:5">
      <c r="A1" s="1" t="s">
        <v>457</v>
      </c>
      <c r="B1" s="1"/>
      <c r="C1" s="1"/>
      <c r="D1" s="1"/>
      <c r="E1" s="1"/>
    </row>
    <row r="2" ht="13.5" spans="1:5">
      <c r="A2" s="2" t="s">
        <v>458</v>
      </c>
      <c r="B2" s="2"/>
      <c r="C2" s="2"/>
      <c r="D2" s="2"/>
      <c r="E2" s="2"/>
    </row>
    <row r="3" ht="13.5" spans="1:5">
      <c r="A3" s="3" t="s">
        <v>459</v>
      </c>
      <c r="B3" s="3"/>
      <c r="C3" s="3"/>
      <c r="D3" s="3"/>
      <c r="E3" s="3"/>
    </row>
    <row r="4" ht="13.5" spans="1:5">
      <c r="A4" s="4" t="s">
        <v>460</v>
      </c>
      <c r="B4" s="5" t="s">
        <v>565</v>
      </c>
      <c r="C4" s="5" t="s">
        <v>462</v>
      </c>
      <c r="D4" s="6" t="s">
        <v>565</v>
      </c>
      <c r="E4" s="6"/>
    </row>
    <row r="5" ht="13.5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ht="40.5" spans="1:5">
      <c r="A6" s="4" t="s">
        <v>467</v>
      </c>
      <c r="B6" s="5" t="s">
        <v>566</v>
      </c>
      <c r="C6" s="5" t="s">
        <v>469</v>
      </c>
      <c r="D6" s="2" t="s">
        <v>470</v>
      </c>
      <c r="E6" s="2"/>
    </row>
    <row r="7" ht="13.5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ht="13.5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ht="27" spans="1:5">
      <c r="A9" s="8" t="s">
        <v>478</v>
      </c>
      <c r="B9" s="27" t="s">
        <v>567</v>
      </c>
      <c r="C9" s="5" t="s">
        <v>480</v>
      </c>
      <c r="D9" s="7"/>
      <c r="E9" s="7"/>
    </row>
    <row r="10" ht="13.5" spans="1:5">
      <c r="A10" s="9" t="s">
        <v>481</v>
      </c>
      <c r="B10" s="10" t="s">
        <v>482</v>
      </c>
      <c r="C10" s="10"/>
      <c r="D10" s="10"/>
      <c r="E10" s="10"/>
    </row>
    <row r="11" ht="13.5" spans="1:5">
      <c r="A11" s="11" t="s">
        <v>483</v>
      </c>
      <c r="B11" s="13" t="s">
        <v>568</v>
      </c>
      <c r="C11" s="13"/>
      <c r="D11" s="13"/>
      <c r="E11" s="13"/>
    </row>
    <row r="12" ht="13.5" spans="1:5">
      <c r="A12" s="11" t="s">
        <v>485</v>
      </c>
      <c r="B12" s="13" t="s">
        <v>569</v>
      </c>
      <c r="C12" s="13"/>
      <c r="D12" s="13"/>
      <c r="E12" s="13"/>
    </row>
    <row r="13" ht="13.5" spans="1:5">
      <c r="A13" s="11" t="s">
        <v>487</v>
      </c>
      <c r="B13" s="13" t="s">
        <v>570</v>
      </c>
      <c r="C13" s="13"/>
      <c r="D13" s="13"/>
      <c r="E13" s="13"/>
    </row>
    <row r="14" ht="13.5" spans="1:5">
      <c r="A14" s="11" t="s">
        <v>489</v>
      </c>
      <c r="B14" s="13" t="s">
        <v>571</v>
      </c>
      <c r="C14" s="13"/>
      <c r="D14" s="13"/>
      <c r="E14" s="13"/>
    </row>
    <row r="15" ht="13.5" spans="1:5">
      <c r="A15" s="11" t="s">
        <v>491</v>
      </c>
      <c r="B15" s="13" t="s">
        <v>572</v>
      </c>
      <c r="C15" s="13"/>
      <c r="D15" s="13"/>
      <c r="E15" s="13"/>
    </row>
    <row r="16" ht="13.5" spans="1:5">
      <c r="A16" s="11" t="s">
        <v>362</v>
      </c>
      <c r="B16" s="13" t="s">
        <v>573</v>
      </c>
      <c r="C16" s="13"/>
      <c r="D16" s="13"/>
      <c r="E16" s="13"/>
    </row>
    <row r="17" ht="13.5" spans="1:5">
      <c r="A17" s="11" t="s">
        <v>494</v>
      </c>
      <c r="B17" s="13"/>
      <c r="C17" s="13"/>
      <c r="D17" s="13"/>
      <c r="E17" s="13"/>
    </row>
    <row r="18" ht="13.5" spans="1:5">
      <c r="A18" s="14" t="s">
        <v>495</v>
      </c>
      <c r="B18" s="15" t="s">
        <v>550</v>
      </c>
      <c r="C18" s="15" t="s">
        <v>497</v>
      </c>
      <c r="D18" s="15" t="s">
        <v>498</v>
      </c>
      <c r="E18" s="15" t="s">
        <v>499</v>
      </c>
    </row>
    <row r="19" ht="13.5" spans="1:5">
      <c r="A19" s="16" t="s">
        <v>500</v>
      </c>
      <c r="B19" s="17" t="s">
        <v>551</v>
      </c>
      <c r="C19" s="5" t="s">
        <v>352</v>
      </c>
      <c r="D19" s="5" t="s">
        <v>502</v>
      </c>
      <c r="E19" s="5" t="s">
        <v>552</v>
      </c>
    </row>
    <row r="20" ht="13.5" spans="1:5">
      <c r="A20" s="16"/>
      <c r="B20" s="17"/>
      <c r="C20" s="5" t="s">
        <v>504</v>
      </c>
      <c r="D20" s="5" t="s">
        <v>505</v>
      </c>
      <c r="E20" s="5" t="s">
        <v>505</v>
      </c>
    </row>
    <row r="21" ht="13.5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ht="13.5" spans="1:5">
      <c r="A22" s="16"/>
      <c r="B22" s="17"/>
      <c r="C22" s="5" t="s">
        <v>380</v>
      </c>
      <c r="D22" s="5" t="s">
        <v>507</v>
      </c>
      <c r="E22" s="5" t="s">
        <v>507</v>
      </c>
    </row>
    <row r="23" ht="13.5" spans="1:5">
      <c r="A23" s="16"/>
      <c r="B23" s="17"/>
      <c r="C23" s="5" t="s">
        <v>508</v>
      </c>
      <c r="D23" s="5" t="s">
        <v>509</v>
      </c>
      <c r="E23" s="5" t="s">
        <v>509</v>
      </c>
    </row>
    <row r="24" ht="13.5" spans="1:5">
      <c r="A24" s="16"/>
      <c r="B24" s="17" t="s">
        <v>510</v>
      </c>
      <c r="C24" s="5" t="s">
        <v>511</v>
      </c>
      <c r="D24" s="5" t="s">
        <v>506</v>
      </c>
      <c r="E24" s="5" t="s">
        <v>506</v>
      </c>
    </row>
    <row r="25" ht="13.5" spans="1:5">
      <c r="A25" s="16"/>
      <c r="B25" s="17"/>
      <c r="C25" s="5" t="s">
        <v>512</v>
      </c>
      <c r="D25" s="5" t="s">
        <v>513</v>
      </c>
      <c r="E25" s="5" t="s">
        <v>513</v>
      </c>
    </row>
    <row r="26" ht="13.5" spans="1:5">
      <c r="A26" s="16"/>
      <c r="B26" s="5" t="s">
        <v>386</v>
      </c>
      <c r="C26" s="5" t="s">
        <v>387</v>
      </c>
      <c r="D26" s="5" t="s">
        <v>506</v>
      </c>
      <c r="E26" s="5" t="s">
        <v>506</v>
      </c>
    </row>
    <row r="27" ht="13.5" spans="1:5">
      <c r="A27" s="16"/>
      <c r="B27" s="5" t="s">
        <v>553</v>
      </c>
      <c r="C27" s="5" t="s">
        <v>514</v>
      </c>
      <c r="D27" s="5" t="s">
        <v>515</v>
      </c>
      <c r="E27" s="5" t="s">
        <v>515</v>
      </c>
    </row>
    <row r="28" ht="13.5" spans="1:5">
      <c r="A28" s="16"/>
      <c r="B28" s="17" t="s">
        <v>554</v>
      </c>
      <c r="C28" s="5" t="s">
        <v>516</v>
      </c>
      <c r="D28" s="5" t="s">
        <v>517</v>
      </c>
      <c r="E28" s="5" t="s">
        <v>517</v>
      </c>
    </row>
    <row r="29" ht="13.5" spans="1:5">
      <c r="A29" s="16"/>
      <c r="B29" s="17"/>
      <c r="C29" s="5" t="s">
        <v>518</v>
      </c>
      <c r="D29" s="5" t="s">
        <v>519</v>
      </c>
      <c r="E29" s="5" t="s">
        <v>519</v>
      </c>
    </row>
    <row r="30" ht="27" spans="1:5">
      <c r="A30" s="16" t="s">
        <v>520</v>
      </c>
      <c r="B30" s="18" t="s">
        <v>521</v>
      </c>
      <c r="C30" s="5" t="s">
        <v>574</v>
      </c>
      <c r="D30" s="5" t="s">
        <v>575</v>
      </c>
      <c r="E30" s="5" t="s">
        <v>576</v>
      </c>
    </row>
    <row r="31" ht="27" spans="1:5">
      <c r="A31" s="16"/>
      <c r="B31" s="18"/>
      <c r="C31" s="5" t="s">
        <v>577</v>
      </c>
      <c r="D31" s="5" t="s">
        <v>523</v>
      </c>
      <c r="E31" s="5" t="s">
        <v>578</v>
      </c>
    </row>
    <row r="32" ht="27" spans="1:5">
      <c r="A32" s="16"/>
      <c r="B32" s="2" t="s">
        <v>525</v>
      </c>
      <c r="C32" s="5" t="s">
        <v>579</v>
      </c>
      <c r="D32" s="5" t="s">
        <v>561</v>
      </c>
      <c r="E32" s="5" t="s">
        <v>561</v>
      </c>
    </row>
    <row r="33" ht="27" spans="1:5">
      <c r="A33" s="16"/>
      <c r="B33" s="2"/>
      <c r="C33" s="5" t="s">
        <v>577</v>
      </c>
      <c r="D33" s="5" t="s">
        <v>526</v>
      </c>
      <c r="E33" s="5" t="s">
        <v>526</v>
      </c>
    </row>
    <row r="34" ht="13.5" spans="1:5">
      <c r="A34" s="28"/>
      <c r="B34" s="2" t="s">
        <v>527</v>
      </c>
      <c r="C34" s="5" t="s">
        <v>580</v>
      </c>
      <c r="D34" s="5" t="s">
        <v>398</v>
      </c>
      <c r="E34" s="5" t="s">
        <v>398</v>
      </c>
    </row>
    <row r="35" ht="27" spans="1:5">
      <c r="A35" s="28"/>
      <c r="B35" s="2"/>
      <c r="C35" s="23" t="s">
        <v>581</v>
      </c>
      <c r="D35" s="23" t="s">
        <v>526</v>
      </c>
      <c r="E35" s="23" t="s">
        <v>526</v>
      </c>
    </row>
    <row r="36" ht="13.5" spans="1:5">
      <c r="A36" s="16"/>
      <c r="B36" s="7" t="s">
        <v>531</v>
      </c>
      <c r="C36" s="21" t="s">
        <v>532</v>
      </c>
      <c r="D36" s="21" t="s">
        <v>533</v>
      </c>
      <c r="E36" s="21" t="s">
        <v>533</v>
      </c>
    </row>
    <row r="37" ht="27" spans="1:5">
      <c r="A37" s="29" t="s">
        <v>534</v>
      </c>
      <c r="B37" s="2" t="s">
        <v>420</v>
      </c>
      <c r="C37" s="30" t="s">
        <v>582</v>
      </c>
      <c r="D37" s="30" t="s">
        <v>559</v>
      </c>
      <c r="E37" s="30" t="s">
        <v>398</v>
      </c>
    </row>
    <row r="38" ht="27" spans="1:5">
      <c r="A38" s="29"/>
      <c r="B38" s="2"/>
      <c r="C38" s="7" t="s">
        <v>583</v>
      </c>
      <c r="D38" s="7" t="s">
        <v>401</v>
      </c>
      <c r="E38" s="30" t="s">
        <v>398</v>
      </c>
    </row>
    <row r="39" ht="13.5" spans="1:5">
      <c r="A39" s="24"/>
      <c r="B39" s="7" t="s">
        <v>418</v>
      </c>
      <c r="C39" s="5" t="s">
        <v>537</v>
      </c>
      <c r="D39" s="5" t="s">
        <v>538</v>
      </c>
      <c r="E39" s="5" t="s">
        <v>538</v>
      </c>
    </row>
    <row r="40" ht="13.5" spans="1:5">
      <c r="A40" s="16" t="s">
        <v>440</v>
      </c>
      <c r="B40" s="5" t="s">
        <v>539</v>
      </c>
      <c r="C40" s="5" t="s">
        <v>540</v>
      </c>
      <c r="D40" s="5" t="s">
        <v>541</v>
      </c>
      <c r="E40" s="5" t="s">
        <v>541</v>
      </c>
    </row>
  </sheetData>
  <mergeCells count="28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6"/>
    <mergeCell ref="A37:A39"/>
    <mergeCell ref="B19:B20"/>
    <mergeCell ref="B21:B23"/>
    <mergeCell ref="B24:B25"/>
    <mergeCell ref="B28:B29"/>
    <mergeCell ref="B30:B31"/>
    <mergeCell ref="B32:B33"/>
    <mergeCell ref="B34:B35"/>
    <mergeCell ref="B37:B3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selection activeCell="I14" sqref="I14"/>
    </sheetView>
  </sheetViews>
  <sheetFormatPr defaultColWidth="9.14285714285714" defaultRowHeight="12.75" outlineLevelCol="4"/>
  <cols>
    <col min="1" max="5" width="20.8571428571429" customWidth="1"/>
  </cols>
  <sheetData>
    <row r="1" ht="25.5" spans="1:5">
      <c r="A1" s="1" t="s">
        <v>457</v>
      </c>
      <c r="B1" s="1"/>
      <c r="C1" s="1"/>
      <c r="D1" s="1"/>
      <c r="E1" s="1"/>
    </row>
    <row r="2" ht="13.5" spans="1:5">
      <c r="A2" s="2" t="s">
        <v>458</v>
      </c>
      <c r="B2" s="2"/>
      <c r="C2" s="2"/>
      <c r="D2" s="2"/>
      <c r="E2" s="2"/>
    </row>
    <row r="3" ht="13.5" spans="1:5">
      <c r="A3" s="3" t="s">
        <v>459</v>
      </c>
      <c r="B3" s="3"/>
      <c r="C3" s="3"/>
      <c r="D3" s="3"/>
      <c r="E3" s="3"/>
    </row>
    <row r="4" ht="27" spans="1:5">
      <c r="A4" s="4" t="s">
        <v>460</v>
      </c>
      <c r="B4" s="5" t="s">
        <v>584</v>
      </c>
      <c r="C4" s="5" t="s">
        <v>462</v>
      </c>
      <c r="D4" s="6" t="s">
        <v>584</v>
      </c>
      <c r="E4" s="6"/>
    </row>
    <row r="5" ht="13.5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ht="27" spans="1:5">
      <c r="A6" s="4" t="s">
        <v>467</v>
      </c>
      <c r="B6" s="2" t="s">
        <v>585</v>
      </c>
      <c r="C6" s="5" t="s">
        <v>469</v>
      </c>
      <c r="D6" s="2" t="s">
        <v>470</v>
      </c>
      <c r="E6" s="2"/>
    </row>
    <row r="7" ht="13.5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ht="13.5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ht="27" spans="1:5">
      <c r="A9" s="8" t="s">
        <v>478</v>
      </c>
      <c r="B9" s="5" t="s">
        <v>586</v>
      </c>
      <c r="C9" s="5" t="s">
        <v>480</v>
      </c>
      <c r="D9" s="7"/>
      <c r="E9" s="7"/>
    </row>
    <row r="10" ht="13.5" spans="1:5">
      <c r="A10" s="9" t="s">
        <v>481</v>
      </c>
      <c r="B10" s="10" t="s">
        <v>482</v>
      </c>
      <c r="C10" s="10"/>
      <c r="D10" s="10"/>
      <c r="E10" s="10"/>
    </row>
    <row r="11" ht="13.5" spans="1:5">
      <c r="A11" s="11" t="s">
        <v>483</v>
      </c>
      <c r="B11" s="12" t="s">
        <v>587</v>
      </c>
      <c r="C11" s="12"/>
      <c r="D11" s="12"/>
      <c r="E11" s="12"/>
    </row>
    <row r="12" ht="13.5" spans="1:5">
      <c r="A12" s="11" t="s">
        <v>485</v>
      </c>
      <c r="B12" s="12" t="s">
        <v>569</v>
      </c>
      <c r="C12" s="12"/>
      <c r="D12" s="12"/>
      <c r="E12" s="12"/>
    </row>
    <row r="13" ht="13.5" spans="1:5">
      <c r="A13" s="11" t="s">
        <v>487</v>
      </c>
      <c r="B13" s="12" t="s">
        <v>588</v>
      </c>
      <c r="C13" s="12"/>
      <c r="D13" s="12"/>
      <c r="E13" s="12"/>
    </row>
    <row r="14" ht="13.5" spans="1:5">
      <c r="A14" s="11" t="s">
        <v>489</v>
      </c>
      <c r="B14" s="12" t="s">
        <v>589</v>
      </c>
      <c r="C14" s="12"/>
      <c r="D14" s="12"/>
      <c r="E14" s="12"/>
    </row>
    <row r="15" ht="13.5" spans="1:5">
      <c r="A15" s="11" t="s">
        <v>491</v>
      </c>
      <c r="B15" s="12" t="s">
        <v>588</v>
      </c>
      <c r="C15" s="12"/>
      <c r="D15" s="12"/>
      <c r="E15" s="12"/>
    </row>
    <row r="16" ht="13.5" spans="1:5">
      <c r="A16" s="11" t="s">
        <v>362</v>
      </c>
      <c r="B16" s="12" t="s">
        <v>590</v>
      </c>
      <c r="C16" s="12"/>
      <c r="D16" s="12"/>
      <c r="E16" s="12"/>
    </row>
    <row r="17" ht="13.5" spans="1:5">
      <c r="A17" s="11" t="s">
        <v>494</v>
      </c>
      <c r="B17" s="13"/>
      <c r="C17" s="13"/>
      <c r="D17" s="13"/>
      <c r="E17" s="13"/>
    </row>
    <row r="18" ht="13.5" spans="1:5">
      <c r="A18" s="14" t="s">
        <v>495</v>
      </c>
      <c r="B18" s="15" t="s">
        <v>550</v>
      </c>
      <c r="C18" s="15" t="s">
        <v>497</v>
      </c>
      <c r="D18" s="15" t="s">
        <v>498</v>
      </c>
      <c r="E18" s="15" t="s">
        <v>499</v>
      </c>
    </row>
    <row r="19" ht="13.5" spans="1:5">
      <c r="A19" s="16" t="s">
        <v>500</v>
      </c>
      <c r="B19" s="17" t="s">
        <v>551</v>
      </c>
      <c r="C19" s="5" t="s">
        <v>352</v>
      </c>
      <c r="D19" s="5" t="s">
        <v>502</v>
      </c>
      <c r="E19" s="5" t="s">
        <v>552</v>
      </c>
    </row>
    <row r="20" ht="13.5" spans="1:5">
      <c r="A20" s="16"/>
      <c r="B20" s="17"/>
      <c r="C20" s="5" t="s">
        <v>504</v>
      </c>
      <c r="D20" s="5" t="s">
        <v>505</v>
      </c>
      <c r="E20" s="5" t="s">
        <v>505</v>
      </c>
    </row>
    <row r="21" ht="13.5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ht="13.5" spans="1:5">
      <c r="A22" s="16"/>
      <c r="B22" s="17"/>
      <c r="C22" s="5" t="s">
        <v>380</v>
      </c>
      <c r="D22" s="5" t="s">
        <v>507</v>
      </c>
      <c r="E22" s="5" t="s">
        <v>507</v>
      </c>
    </row>
    <row r="23" ht="13.5" spans="1:5">
      <c r="A23" s="16"/>
      <c r="B23" s="17"/>
      <c r="C23" s="5" t="s">
        <v>508</v>
      </c>
      <c r="D23" s="5" t="s">
        <v>509</v>
      </c>
      <c r="E23" s="5" t="s">
        <v>509</v>
      </c>
    </row>
    <row r="24" ht="13.5" spans="1:5">
      <c r="A24" s="16"/>
      <c r="B24" s="17" t="s">
        <v>510</v>
      </c>
      <c r="C24" s="5" t="s">
        <v>511</v>
      </c>
      <c r="D24" s="5" t="s">
        <v>506</v>
      </c>
      <c r="E24" s="5" t="s">
        <v>506</v>
      </c>
    </row>
    <row r="25" ht="13.5" spans="1:5">
      <c r="A25" s="16"/>
      <c r="B25" s="17"/>
      <c r="C25" s="5" t="s">
        <v>512</v>
      </c>
      <c r="D25" s="5" t="s">
        <v>513</v>
      </c>
      <c r="E25" s="5" t="s">
        <v>513</v>
      </c>
    </row>
    <row r="26" ht="13.5" spans="1:5">
      <c r="A26" s="16"/>
      <c r="B26" s="5" t="s">
        <v>386</v>
      </c>
      <c r="C26" s="5" t="s">
        <v>387</v>
      </c>
      <c r="D26" s="5" t="s">
        <v>506</v>
      </c>
      <c r="E26" s="5" t="s">
        <v>506</v>
      </c>
    </row>
    <row r="27" ht="13.5" spans="1:5">
      <c r="A27" s="16"/>
      <c r="B27" s="5" t="s">
        <v>553</v>
      </c>
      <c r="C27" s="5" t="s">
        <v>514</v>
      </c>
      <c r="D27" s="5" t="s">
        <v>515</v>
      </c>
      <c r="E27" s="5" t="s">
        <v>515</v>
      </c>
    </row>
    <row r="28" ht="13.5" spans="1:5">
      <c r="A28" s="16"/>
      <c r="B28" s="17" t="s">
        <v>554</v>
      </c>
      <c r="C28" s="5" t="s">
        <v>516</v>
      </c>
      <c r="D28" s="5" t="s">
        <v>517</v>
      </c>
      <c r="E28" s="5" t="s">
        <v>517</v>
      </c>
    </row>
    <row r="29" ht="13.5" spans="1:5">
      <c r="A29" s="16"/>
      <c r="B29" s="17"/>
      <c r="C29" s="5" t="s">
        <v>518</v>
      </c>
      <c r="D29" s="5" t="s">
        <v>519</v>
      </c>
      <c r="E29" s="5" t="s">
        <v>519</v>
      </c>
    </row>
    <row r="30" ht="40.5" spans="1:5">
      <c r="A30" s="16" t="s">
        <v>520</v>
      </c>
      <c r="B30" s="18" t="s">
        <v>521</v>
      </c>
      <c r="C30" s="2" t="s">
        <v>591</v>
      </c>
      <c r="D30" s="5" t="s">
        <v>592</v>
      </c>
      <c r="E30" s="5" t="s">
        <v>593</v>
      </c>
    </row>
    <row r="31" ht="13.5" spans="1:5">
      <c r="A31" s="16"/>
      <c r="B31" s="2" t="s">
        <v>525</v>
      </c>
      <c r="C31" s="2" t="s">
        <v>594</v>
      </c>
      <c r="D31" s="5" t="s">
        <v>561</v>
      </c>
      <c r="E31" s="5" t="s">
        <v>561</v>
      </c>
    </row>
    <row r="32" ht="13.5" spans="1:5">
      <c r="A32" s="16"/>
      <c r="B32" s="26" t="s">
        <v>527</v>
      </c>
      <c r="C32" s="2" t="s">
        <v>595</v>
      </c>
      <c r="D32" s="2" t="s">
        <v>595</v>
      </c>
      <c r="E32" s="2" t="s">
        <v>596</v>
      </c>
    </row>
    <row r="33" ht="13.5" spans="1:5">
      <c r="A33" s="16"/>
      <c r="B33" s="7" t="s">
        <v>531</v>
      </c>
      <c r="C33" s="21" t="s">
        <v>532</v>
      </c>
      <c r="D33" s="21" t="s">
        <v>533</v>
      </c>
      <c r="E33" s="21" t="s">
        <v>533</v>
      </c>
    </row>
    <row r="34" ht="27" spans="1:5">
      <c r="A34" s="22" t="s">
        <v>534</v>
      </c>
      <c r="B34" s="2" t="s">
        <v>420</v>
      </c>
      <c r="C34" s="21" t="s">
        <v>597</v>
      </c>
      <c r="D34" s="7" t="s">
        <v>422</v>
      </c>
      <c r="E34" s="7" t="s">
        <v>422</v>
      </c>
    </row>
    <row r="35" ht="13.5" spans="1:5">
      <c r="A35" s="22"/>
      <c r="B35" s="2"/>
      <c r="C35" s="23" t="s">
        <v>598</v>
      </c>
      <c r="D35" s="5" t="s">
        <v>599</v>
      </c>
      <c r="E35" s="5" t="s">
        <v>599</v>
      </c>
    </row>
    <row r="36" ht="13.5" spans="1:5">
      <c r="A36" s="24"/>
      <c r="B36" s="7" t="s">
        <v>418</v>
      </c>
      <c r="C36" s="5" t="s">
        <v>537</v>
      </c>
      <c r="D36" s="5" t="s">
        <v>538</v>
      </c>
      <c r="E36" s="5" t="s">
        <v>538</v>
      </c>
    </row>
    <row r="37" ht="13.5" spans="1:5">
      <c r="A37" s="16" t="s">
        <v>440</v>
      </c>
      <c r="B37" s="5" t="s">
        <v>539</v>
      </c>
      <c r="C37" s="5" t="s">
        <v>540</v>
      </c>
      <c r="D37" s="5" t="s">
        <v>541</v>
      </c>
      <c r="E37" s="5" t="s">
        <v>541</v>
      </c>
    </row>
  </sheetData>
  <mergeCells count="25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3"/>
    <mergeCell ref="A34:A36"/>
    <mergeCell ref="B19:B20"/>
    <mergeCell ref="B21:B23"/>
    <mergeCell ref="B24:B25"/>
    <mergeCell ref="B28:B29"/>
    <mergeCell ref="B34:B3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J17" sqref="J17"/>
    </sheetView>
  </sheetViews>
  <sheetFormatPr defaultColWidth="10.152380952381" defaultRowHeight="13.5" outlineLevelCol="4"/>
  <cols>
    <col min="1" max="1" width="22.7238095238095" style="25" customWidth="1"/>
    <col min="2" max="2" width="26.0285714285714" style="25" customWidth="1"/>
    <col min="3" max="3" width="22.4761904761905" style="25" customWidth="1"/>
    <col min="4" max="4" width="18.6666666666667" style="25" customWidth="1"/>
    <col min="5" max="5" width="25.1428571428571" style="25" customWidth="1"/>
    <col min="6" max="16384" width="10.152380952381" style="25"/>
  </cols>
  <sheetData>
    <row r="1" s="25" customFormat="1" ht="25.8" customHeight="1" spans="1:5">
      <c r="A1" s="1" t="s">
        <v>457</v>
      </c>
      <c r="B1" s="1"/>
      <c r="C1" s="1"/>
      <c r="D1" s="1"/>
      <c r="E1" s="1"/>
    </row>
    <row r="2" s="25" customFormat="1" ht="14.4" customHeight="1" spans="1:5">
      <c r="A2" s="2" t="s">
        <v>458</v>
      </c>
      <c r="B2" s="2"/>
      <c r="C2" s="2"/>
      <c r="D2" s="2"/>
      <c r="E2" s="2"/>
    </row>
    <row r="3" s="25" customFormat="1" ht="23" customHeight="1" spans="1:5">
      <c r="A3" s="3" t="s">
        <v>459</v>
      </c>
      <c r="B3" s="3"/>
      <c r="C3" s="3"/>
      <c r="D3" s="3"/>
      <c r="E3" s="3"/>
    </row>
    <row r="4" s="25" customFormat="1" ht="28.8" customHeight="1" spans="1:5">
      <c r="A4" s="4" t="s">
        <v>460</v>
      </c>
      <c r="B4" s="5" t="s">
        <v>600</v>
      </c>
      <c r="C4" s="5" t="s">
        <v>462</v>
      </c>
      <c r="D4" s="6" t="s">
        <v>600</v>
      </c>
      <c r="E4" s="6"/>
    </row>
    <row r="5" s="25" customFormat="1" ht="28.8" customHeight="1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s="25" customFormat="1" ht="28.8" customHeight="1" spans="1:5">
      <c r="A6" s="4" t="s">
        <v>467</v>
      </c>
      <c r="B6" s="2" t="s">
        <v>601</v>
      </c>
      <c r="C6" s="5" t="s">
        <v>469</v>
      </c>
      <c r="D6" s="2" t="s">
        <v>470</v>
      </c>
      <c r="E6" s="2"/>
    </row>
    <row r="7" s="25" customFormat="1" ht="28.8" customHeight="1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s="25" customFormat="1" ht="28.8" customHeight="1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s="25" customFormat="1" ht="72" customHeight="1" spans="1:5">
      <c r="A9" s="8" t="s">
        <v>478</v>
      </c>
      <c r="B9" s="5" t="s">
        <v>602</v>
      </c>
      <c r="C9" s="5" t="s">
        <v>480</v>
      </c>
      <c r="D9" s="7"/>
      <c r="E9" s="7"/>
    </row>
    <row r="10" s="25" customFormat="1" ht="28" customHeight="1" spans="1:5">
      <c r="A10" s="9" t="s">
        <v>481</v>
      </c>
      <c r="B10" s="10" t="s">
        <v>482</v>
      </c>
      <c r="C10" s="10"/>
      <c r="D10" s="10"/>
      <c r="E10" s="10"/>
    </row>
    <row r="11" s="25" customFormat="1" ht="27" customHeight="1" spans="1:5">
      <c r="A11" s="11" t="s">
        <v>483</v>
      </c>
      <c r="B11" s="12" t="s">
        <v>603</v>
      </c>
      <c r="C11" s="12"/>
      <c r="D11" s="12"/>
      <c r="E11" s="12"/>
    </row>
    <row r="12" s="25" customFormat="1" ht="25" customHeight="1" spans="1:5">
      <c r="A12" s="11" t="s">
        <v>485</v>
      </c>
      <c r="B12" s="12" t="s">
        <v>569</v>
      </c>
      <c r="C12" s="12"/>
      <c r="D12" s="12"/>
      <c r="E12" s="12"/>
    </row>
    <row r="13" s="25" customFormat="1" ht="28.8" customHeight="1" spans="1:5">
      <c r="A13" s="11" t="s">
        <v>487</v>
      </c>
      <c r="B13" s="12" t="s">
        <v>604</v>
      </c>
      <c r="C13" s="12"/>
      <c r="D13" s="12"/>
      <c r="E13" s="12"/>
    </row>
    <row r="14" s="25" customFormat="1" ht="28.8" customHeight="1" spans="1:5">
      <c r="A14" s="11" t="s">
        <v>489</v>
      </c>
      <c r="B14" s="12" t="s">
        <v>605</v>
      </c>
      <c r="C14" s="12"/>
      <c r="D14" s="12"/>
      <c r="E14" s="12"/>
    </row>
    <row r="15" s="25" customFormat="1" ht="28.8" customHeight="1" spans="1:5">
      <c r="A15" s="11" t="s">
        <v>491</v>
      </c>
      <c r="B15" s="12" t="s">
        <v>606</v>
      </c>
      <c r="C15" s="12"/>
      <c r="D15" s="12"/>
      <c r="E15" s="12"/>
    </row>
    <row r="16" s="25" customFormat="1" ht="28.8" customHeight="1" spans="1:5">
      <c r="A16" s="11" t="s">
        <v>362</v>
      </c>
      <c r="B16" s="12" t="s">
        <v>607</v>
      </c>
      <c r="C16" s="12"/>
      <c r="D16" s="12"/>
      <c r="E16" s="12"/>
    </row>
    <row r="17" s="25" customFormat="1" ht="43.2" customHeight="1" spans="1:5">
      <c r="A17" s="11" t="s">
        <v>494</v>
      </c>
      <c r="B17" s="13"/>
      <c r="C17" s="13"/>
      <c r="D17" s="13"/>
      <c r="E17" s="13"/>
    </row>
    <row r="18" s="25" customFormat="1" spans="1:5">
      <c r="A18" s="14" t="s">
        <v>495</v>
      </c>
      <c r="B18" s="15" t="s">
        <v>550</v>
      </c>
      <c r="C18" s="15" t="s">
        <v>497</v>
      </c>
      <c r="D18" s="15" t="s">
        <v>498</v>
      </c>
      <c r="E18" s="15" t="s">
        <v>499</v>
      </c>
    </row>
    <row r="19" s="25" customFormat="1" ht="28.8" customHeight="1" spans="1:5">
      <c r="A19" s="16" t="s">
        <v>500</v>
      </c>
      <c r="B19" s="17" t="s">
        <v>551</v>
      </c>
      <c r="C19" s="5" t="s">
        <v>352</v>
      </c>
      <c r="D19" s="5" t="s">
        <v>502</v>
      </c>
      <c r="E19" s="5" t="s">
        <v>552</v>
      </c>
    </row>
    <row r="20" s="25" customFormat="1" spans="1:5">
      <c r="A20" s="16"/>
      <c r="B20" s="17"/>
      <c r="C20" s="5" t="s">
        <v>504</v>
      </c>
      <c r="D20" s="5" t="s">
        <v>505</v>
      </c>
      <c r="E20" s="5" t="s">
        <v>505</v>
      </c>
    </row>
    <row r="21" s="25" customFormat="1" ht="43.2" customHeight="1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s="25" customFormat="1" spans="1:5">
      <c r="A22" s="16"/>
      <c r="B22" s="17"/>
      <c r="C22" s="5" t="s">
        <v>380</v>
      </c>
      <c r="D22" s="5" t="s">
        <v>507</v>
      </c>
      <c r="E22" s="5" t="s">
        <v>507</v>
      </c>
    </row>
    <row r="23" s="25" customFormat="1" spans="1:5">
      <c r="A23" s="16"/>
      <c r="B23" s="17"/>
      <c r="C23" s="5" t="s">
        <v>508</v>
      </c>
      <c r="D23" s="5" t="s">
        <v>509</v>
      </c>
      <c r="E23" s="5" t="s">
        <v>509</v>
      </c>
    </row>
    <row r="24" s="25" customFormat="1" ht="43.2" customHeight="1" spans="1:5">
      <c r="A24" s="16"/>
      <c r="B24" s="17" t="s">
        <v>510</v>
      </c>
      <c r="C24" s="5" t="s">
        <v>511</v>
      </c>
      <c r="D24" s="5" t="s">
        <v>506</v>
      </c>
      <c r="E24" s="5" t="s">
        <v>506</v>
      </c>
    </row>
    <row r="25" s="25" customFormat="1" spans="1:5">
      <c r="A25" s="16"/>
      <c r="B25" s="17"/>
      <c r="C25" s="5" t="s">
        <v>512</v>
      </c>
      <c r="D25" s="5" t="s">
        <v>513</v>
      </c>
      <c r="E25" s="5" t="s">
        <v>513</v>
      </c>
    </row>
    <row r="26" s="25" customFormat="1" spans="1:5">
      <c r="A26" s="16"/>
      <c r="B26" s="5" t="s">
        <v>386</v>
      </c>
      <c r="C26" s="5" t="s">
        <v>387</v>
      </c>
      <c r="D26" s="5" t="s">
        <v>506</v>
      </c>
      <c r="E26" s="5" t="s">
        <v>506</v>
      </c>
    </row>
    <row r="27" s="25" customFormat="1" spans="1:5">
      <c r="A27" s="16"/>
      <c r="B27" s="5" t="s">
        <v>553</v>
      </c>
      <c r="C27" s="5" t="s">
        <v>514</v>
      </c>
      <c r="D27" s="5" t="s">
        <v>515</v>
      </c>
      <c r="E27" s="5" t="s">
        <v>515</v>
      </c>
    </row>
    <row r="28" s="25" customFormat="1" ht="28.8" customHeight="1" spans="1:5">
      <c r="A28" s="16"/>
      <c r="B28" s="17" t="s">
        <v>554</v>
      </c>
      <c r="C28" s="5" t="s">
        <v>516</v>
      </c>
      <c r="D28" s="5" t="s">
        <v>517</v>
      </c>
      <c r="E28" s="5" t="s">
        <v>517</v>
      </c>
    </row>
    <row r="29" s="25" customFormat="1" spans="1:5">
      <c r="A29" s="16"/>
      <c r="B29" s="17"/>
      <c r="C29" s="5" t="s">
        <v>518</v>
      </c>
      <c r="D29" s="5" t="s">
        <v>519</v>
      </c>
      <c r="E29" s="5" t="s">
        <v>519</v>
      </c>
    </row>
    <row r="30" s="25" customFormat="1" ht="28.8" customHeight="1" spans="1:5">
      <c r="A30" s="16" t="s">
        <v>520</v>
      </c>
      <c r="B30" s="18" t="s">
        <v>521</v>
      </c>
      <c r="C30" s="2" t="s">
        <v>608</v>
      </c>
      <c r="D30" s="5" t="s">
        <v>523</v>
      </c>
      <c r="E30" s="5" t="s">
        <v>578</v>
      </c>
    </row>
    <row r="31" s="25" customFormat="1" ht="28.8" customHeight="1" spans="1:5">
      <c r="A31" s="16"/>
      <c r="B31" s="2" t="s">
        <v>525</v>
      </c>
      <c r="C31" s="2" t="s">
        <v>608</v>
      </c>
      <c r="D31" s="5" t="s">
        <v>526</v>
      </c>
      <c r="E31" s="5" t="s">
        <v>526</v>
      </c>
    </row>
    <row r="32" s="25" customFormat="1" ht="27" spans="1:5">
      <c r="A32" s="16"/>
      <c r="B32" s="26" t="s">
        <v>527</v>
      </c>
      <c r="C32" s="2" t="s">
        <v>609</v>
      </c>
      <c r="D32" s="2" t="s">
        <v>398</v>
      </c>
      <c r="E32" s="2" t="s">
        <v>596</v>
      </c>
    </row>
    <row r="33" s="25" customFormat="1" spans="1:5">
      <c r="A33" s="16"/>
      <c r="B33" s="7" t="s">
        <v>531</v>
      </c>
      <c r="C33" s="21" t="s">
        <v>532</v>
      </c>
      <c r="D33" s="21" t="s">
        <v>533</v>
      </c>
      <c r="E33" s="21" t="s">
        <v>533</v>
      </c>
    </row>
    <row r="34" s="25" customFormat="1" ht="28.8" customHeight="1" spans="1:5">
      <c r="A34" s="22"/>
      <c r="B34" s="2" t="s">
        <v>420</v>
      </c>
      <c r="C34" s="23" t="s">
        <v>610</v>
      </c>
      <c r="D34" s="5" t="s">
        <v>611</v>
      </c>
      <c r="E34" s="5" t="s">
        <v>611</v>
      </c>
    </row>
    <row r="35" s="25" customFormat="1" spans="1:5">
      <c r="A35" s="24"/>
      <c r="B35" s="7" t="s">
        <v>418</v>
      </c>
      <c r="C35" s="5" t="s">
        <v>537</v>
      </c>
      <c r="D35" s="5" t="s">
        <v>538</v>
      </c>
      <c r="E35" s="5" t="s">
        <v>538</v>
      </c>
    </row>
    <row r="36" s="25" customFormat="1" spans="1:5">
      <c r="A36" s="16" t="s">
        <v>440</v>
      </c>
      <c r="B36" s="5" t="s">
        <v>539</v>
      </c>
      <c r="C36" s="5" t="s">
        <v>540</v>
      </c>
      <c r="D36" s="5" t="s">
        <v>541</v>
      </c>
      <c r="E36" s="5" t="s">
        <v>541</v>
      </c>
    </row>
  </sheetData>
  <mergeCells count="24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3"/>
    <mergeCell ref="A34:A35"/>
    <mergeCell ref="B19:B20"/>
    <mergeCell ref="B21:B23"/>
    <mergeCell ref="B24:B25"/>
    <mergeCell ref="B28:B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8" sqref="B8"/>
    </sheetView>
  </sheetViews>
  <sheetFormatPr defaultColWidth="9.14285714285714" defaultRowHeight="12.75" customHeight="1" outlineLevelCol="3"/>
  <cols>
    <col min="1" max="1" width="9.14285714285714" style="95"/>
    <col min="2" max="2" width="65.2857142857143" style="95" customWidth="1"/>
    <col min="3" max="3" width="45.7142857142857" style="95" customWidth="1"/>
    <col min="4" max="4" width="9.14285714285714" style="95"/>
    <col min="5" max="16384" width="9.14285714285714" style="97"/>
  </cols>
  <sheetData>
    <row r="1" ht="24.75" customHeight="1" spans="1:4">
      <c r="A1"/>
      <c r="B1"/>
      <c r="C1"/>
      <c r="D1"/>
    </row>
    <row r="2" ht="24.75" customHeight="1" spans="2:4">
      <c r="B2" s="98" t="s">
        <v>9</v>
      </c>
      <c r="C2" s="98"/>
      <c r="D2"/>
    </row>
    <row r="3" ht="24.75" customHeight="1" spans="2:4">
      <c r="B3" s="261"/>
      <c r="C3"/>
      <c r="D3"/>
    </row>
    <row r="4" ht="24.75" customHeight="1" spans="2:4">
      <c r="B4" s="262" t="s">
        <v>10</v>
      </c>
      <c r="C4" s="263" t="s">
        <v>11</v>
      </c>
      <c r="D4"/>
    </row>
    <row r="5" ht="24.75" customHeight="1" spans="2:4">
      <c r="B5" s="264" t="s">
        <v>12</v>
      </c>
      <c r="C5" s="265"/>
      <c r="D5"/>
    </row>
    <row r="6" ht="24.75" customHeight="1" spans="2:4">
      <c r="B6" s="264" t="s">
        <v>13</v>
      </c>
      <c r="C6" s="265" t="s">
        <v>14</v>
      </c>
      <c r="D6"/>
    </row>
    <row r="7" ht="24.75" customHeight="1" spans="2:4">
      <c r="B7" s="264" t="s">
        <v>15</v>
      </c>
      <c r="C7" s="265" t="s">
        <v>16</v>
      </c>
      <c r="D7"/>
    </row>
    <row r="8" ht="24.75" customHeight="1" spans="2:4">
      <c r="B8" s="264" t="s">
        <v>17</v>
      </c>
      <c r="C8" s="265"/>
      <c r="D8"/>
    </row>
    <row r="9" ht="24.75" customHeight="1" spans="2:4">
      <c r="B9" s="264" t="s">
        <v>18</v>
      </c>
      <c r="C9" s="265" t="s">
        <v>19</v>
      </c>
      <c r="D9"/>
    </row>
    <row r="10" ht="24.75" customHeight="1" spans="2:4">
      <c r="B10" s="264" t="s">
        <v>20</v>
      </c>
      <c r="C10" s="265" t="s">
        <v>21</v>
      </c>
      <c r="D10"/>
    </row>
    <row r="11" ht="24.75" customHeight="1" spans="2:4">
      <c r="B11" s="266" t="s">
        <v>22</v>
      </c>
      <c r="C11" s="265" t="s">
        <v>23</v>
      </c>
      <c r="D11"/>
    </row>
    <row r="12" ht="24.75" customHeight="1" spans="2:4">
      <c r="B12" s="267" t="s">
        <v>24</v>
      </c>
      <c r="C12" s="268" t="s">
        <v>25</v>
      </c>
      <c r="D12"/>
    </row>
    <row r="13" ht="24.75" customHeight="1" spans="2:4">
      <c r="B13" s="267" t="s">
        <v>26</v>
      </c>
      <c r="C13" s="269"/>
      <c r="D13"/>
    </row>
    <row r="14" ht="24.75" customHeight="1" spans="2:4">
      <c r="B14" s="267" t="s">
        <v>27</v>
      </c>
      <c r="C14" s="269"/>
      <c r="D14"/>
    </row>
    <row r="15" ht="24.75" customHeight="1" spans="2:4">
      <c r="B15" s="270" t="s">
        <v>28</v>
      </c>
      <c r="C15" s="271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C1" workbookViewId="0">
      <selection activeCell="B9" sqref="B9"/>
    </sheetView>
  </sheetViews>
  <sheetFormatPr defaultColWidth="9.14285714285714" defaultRowHeight="12.75" outlineLevelCol="4"/>
  <cols>
    <col min="1" max="5" width="25.5714285714286" customWidth="1"/>
  </cols>
  <sheetData>
    <row r="1" ht="25.5" spans="1:5">
      <c r="A1" s="1" t="s">
        <v>457</v>
      </c>
      <c r="B1" s="1"/>
      <c r="C1" s="1"/>
      <c r="D1" s="1"/>
      <c r="E1" s="1"/>
    </row>
    <row r="2" ht="13.5" spans="1:5">
      <c r="A2" s="2" t="s">
        <v>458</v>
      </c>
      <c r="B2" s="2"/>
      <c r="C2" s="2"/>
      <c r="D2" s="2"/>
      <c r="E2" s="2"/>
    </row>
    <row r="3" ht="13.5" spans="1:5">
      <c r="A3" s="3" t="s">
        <v>459</v>
      </c>
      <c r="B3" s="3"/>
      <c r="C3" s="3"/>
      <c r="D3" s="3"/>
      <c r="E3" s="3"/>
    </row>
    <row r="4" ht="13.5" spans="1:5">
      <c r="A4" s="4" t="s">
        <v>460</v>
      </c>
      <c r="B4" s="5" t="s">
        <v>612</v>
      </c>
      <c r="C4" s="5" t="s">
        <v>462</v>
      </c>
      <c r="D4" s="6" t="s">
        <v>612</v>
      </c>
      <c r="E4" s="6"/>
    </row>
    <row r="5" ht="13.5" spans="1:5">
      <c r="A5" s="4" t="s">
        <v>463</v>
      </c>
      <c r="B5" s="5" t="s">
        <v>464</v>
      </c>
      <c r="C5" s="5" t="s">
        <v>465</v>
      </c>
      <c r="D5" s="7" t="s">
        <v>466</v>
      </c>
      <c r="E5" s="7"/>
    </row>
    <row r="6" ht="13.5" spans="1:5">
      <c r="A6" s="4" t="s">
        <v>467</v>
      </c>
      <c r="B6" s="2" t="s">
        <v>601</v>
      </c>
      <c r="C6" s="5" t="s">
        <v>469</v>
      </c>
      <c r="D6" s="2" t="s">
        <v>470</v>
      </c>
      <c r="E6" s="2"/>
    </row>
    <row r="7" ht="13.5" spans="1:5">
      <c r="A7" s="4" t="s">
        <v>471</v>
      </c>
      <c r="B7" s="5" t="s">
        <v>336</v>
      </c>
      <c r="C7" s="5" t="s">
        <v>472</v>
      </c>
      <c r="D7" s="7" t="s">
        <v>473</v>
      </c>
      <c r="E7" s="7"/>
    </row>
    <row r="8" ht="13.5" spans="1:5">
      <c r="A8" s="4" t="s">
        <v>474</v>
      </c>
      <c r="B8" s="5" t="s">
        <v>475</v>
      </c>
      <c r="C8" s="5" t="s">
        <v>476</v>
      </c>
      <c r="D8" s="7" t="s">
        <v>477</v>
      </c>
      <c r="E8" s="7"/>
    </row>
    <row r="9" ht="27" spans="1:5">
      <c r="A9" s="8" t="s">
        <v>478</v>
      </c>
      <c r="B9" s="5" t="s">
        <v>613</v>
      </c>
      <c r="C9" s="5" t="s">
        <v>480</v>
      </c>
      <c r="D9" s="7"/>
      <c r="E9" s="7"/>
    </row>
    <row r="10" ht="13.5" spans="1:5">
      <c r="A10" s="9" t="s">
        <v>481</v>
      </c>
      <c r="B10" s="10" t="s">
        <v>482</v>
      </c>
      <c r="C10" s="10"/>
      <c r="D10" s="10"/>
      <c r="E10" s="10"/>
    </row>
    <row r="11" ht="13.5" spans="1:5">
      <c r="A11" s="11" t="s">
        <v>483</v>
      </c>
      <c r="B11" s="12" t="s">
        <v>614</v>
      </c>
      <c r="C11" s="12"/>
      <c r="D11" s="12"/>
      <c r="E11" s="12"/>
    </row>
    <row r="12" ht="13.5" spans="1:5">
      <c r="A12" s="11" t="s">
        <v>485</v>
      </c>
      <c r="B12" s="12" t="s">
        <v>569</v>
      </c>
      <c r="C12" s="12"/>
      <c r="D12" s="12"/>
      <c r="E12" s="12"/>
    </row>
    <row r="13" ht="13.5" spans="1:5">
      <c r="A13" s="11" t="s">
        <v>487</v>
      </c>
      <c r="B13" s="12" t="s">
        <v>615</v>
      </c>
      <c r="C13" s="12"/>
      <c r="D13" s="12"/>
      <c r="E13" s="12"/>
    </row>
    <row r="14" ht="13.5" spans="1:5">
      <c r="A14" s="11" t="s">
        <v>489</v>
      </c>
      <c r="B14" s="12" t="s">
        <v>616</v>
      </c>
      <c r="C14" s="12"/>
      <c r="D14" s="12"/>
      <c r="E14" s="12"/>
    </row>
    <row r="15" ht="13.5" spans="1:5">
      <c r="A15" s="11" t="s">
        <v>491</v>
      </c>
      <c r="B15" s="12" t="s">
        <v>617</v>
      </c>
      <c r="C15" s="12"/>
      <c r="D15" s="12"/>
      <c r="E15" s="12"/>
    </row>
    <row r="16" ht="13.5" spans="1:5">
      <c r="A16" s="11" t="s">
        <v>362</v>
      </c>
      <c r="B16" s="12" t="s">
        <v>618</v>
      </c>
      <c r="C16" s="12"/>
      <c r="D16" s="12"/>
      <c r="E16" s="12"/>
    </row>
    <row r="17" ht="13.5" spans="1:5">
      <c r="A17" s="11" t="s">
        <v>494</v>
      </c>
      <c r="B17" s="13"/>
      <c r="C17" s="13"/>
      <c r="D17" s="13"/>
      <c r="E17" s="13"/>
    </row>
    <row r="18" ht="13.5" spans="1:5">
      <c r="A18" s="14" t="s">
        <v>495</v>
      </c>
      <c r="B18" s="15" t="s">
        <v>550</v>
      </c>
      <c r="C18" s="15" t="s">
        <v>497</v>
      </c>
      <c r="D18" s="15" t="s">
        <v>498</v>
      </c>
      <c r="E18" s="15" t="s">
        <v>499</v>
      </c>
    </row>
    <row r="19" ht="13.5" spans="1:5">
      <c r="A19" s="16" t="s">
        <v>500</v>
      </c>
      <c r="B19" s="17" t="s">
        <v>551</v>
      </c>
      <c r="C19" s="5" t="s">
        <v>352</v>
      </c>
      <c r="D19" s="5" t="s">
        <v>502</v>
      </c>
      <c r="E19" s="5" t="s">
        <v>552</v>
      </c>
    </row>
    <row r="20" ht="13.5" spans="1:5">
      <c r="A20" s="16"/>
      <c r="B20" s="17"/>
      <c r="C20" s="5" t="s">
        <v>504</v>
      </c>
      <c r="D20" s="5" t="s">
        <v>505</v>
      </c>
      <c r="E20" s="5" t="s">
        <v>505</v>
      </c>
    </row>
    <row r="21" ht="13.5" spans="1:5">
      <c r="A21" s="16"/>
      <c r="B21" s="17" t="s">
        <v>377</v>
      </c>
      <c r="C21" s="5" t="s">
        <v>378</v>
      </c>
      <c r="D21" s="5" t="s">
        <v>506</v>
      </c>
      <c r="E21" s="5" t="s">
        <v>506</v>
      </c>
    </row>
    <row r="22" ht="13.5" spans="1:5">
      <c r="A22" s="16"/>
      <c r="B22" s="17"/>
      <c r="C22" s="5" t="s">
        <v>380</v>
      </c>
      <c r="D22" s="5" t="s">
        <v>507</v>
      </c>
      <c r="E22" s="5" t="s">
        <v>507</v>
      </c>
    </row>
    <row r="23" ht="13.5" spans="1:5">
      <c r="A23" s="16"/>
      <c r="B23" s="17"/>
      <c r="C23" s="5" t="s">
        <v>508</v>
      </c>
      <c r="D23" s="5" t="s">
        <v>509</v>
      </c>
      <c r="E23" s="5" t="s">
        <v>509</v>
      </c>
    </row>
    <row r="24" ht="13.5" spans="1:5">
      <c r="A24" s="16"/>
      <c r="B24" s="17" t="s">
        <v>510</v>
      </c>
      <c r="C24" s="5" t="s">
        <v>511</v>
      </c>
      <c r="D24" s="5" t="s">
        <v>506</v>
      </c>
      <c r="E24" s="5" t="s">
        <v>506</v>
      </c>
    </row>
    <row r="25" ht="13.5" spans="1:5">
      <c r="A25" s="16"/>
      <c r="B25" s="17"/>
      <c r="C25" s="5" t="s">
        <v>512</v>
      </c>
      <c r="D25" s="5" t="s">
        <v>513</v>
      </c>
      <c r="E25" s="5" t="s">
        <v>513</v>
      </c>
    </row>
    <row r="26" ht="13.5" spans="1:5">
      <c r="A26" s="16"/>
      <c r="B26" s="5" t="s">
        <v>386</v>
      </c>
      <c r="C26" s="5" t="s">
        <v>387</v>
      </c>
      <c r="D26" s="5" t="s">
        <v>506</v>
      </c>
      <c r="E26" s="5" t="s">
        <v>506</v>
      </c>
    </row>
    <row r="27" ht="13.5" spans="1:5">
      <c r="A27" s="16"/>
      <c r="B27" s="5" t="s">
        <v>553</v>
      </c>
      <c r="C27" s="5" t="s">
        <v>514</v>
      </c>
      <c r="D27" s="5" t="s">
        <v>515</v>
      </c>
      <c r="E27" s="5" t="s">
        <v>515</v>
      </c>
    </row>
    <row r="28" ht="13.5" spans="1:5">
      <c r="A28" s="16"/>
      <c r="B28" s="17" t="s">
        <v>554</v>
      </c>
      <c r="C28" s="5" t="s">
        <v>516</v>
      </c>
      <c r="D28" s="5" t="s">
        <v>517</v>
      </c>
      <c r="E28" s="5" t="s">
        <v>517</v>
      </c>
    </row>
    <row r="29" ht="13.5" spans="1:5">
      <c r="A29" s="16"/>
      <c r="B29" s="18"/>
      <c r="C29" s="5" t="s">
        <v>518</v>
      </c>
      <c r="D29" s="5" t="s">
        <v>519</v>
      </c>
      <c r="E29" s="5" t="s">
        <v>519</v>
      </c>
    </row>
    <row r="30" ht="27" spans="1:5">
      <c r="A30" s="19" t="s">
        <v>520</v>
      </c>
      <c r="B30" s="2" t="s">
        <v>521</v>
      </c>
      <c r="C30" s="5" t="s">
        <v>619</v>
      </c>
      <c r="D30" s="5" t="s">
        <v>620</v>
      </c>
      <c r="E30" s="5" t="s">
        <v>621</v>
      </c>
    </row>
    <row r="31" ht="27" spans="1:5">
      <c r="A31" s="19"/>
      <c r="B31" s="2"/>
      <c r="C31" s="5" t="s">
        <v>622</v>
      </c>
      <c r="D31" s="5" t="s">
        <v>623</v>
      </c>
      <c r="E31" s="5" t="s">
        <v>623</v>
      </c>
    </row>
    <row r="32" ht="13.5" spans="1:5">
      <c r="A32" s="19"/>
      <c r="B32" s="2"/>
      <c r="C32" s="2" t="s">
        <v>624</v>
      </c>
      <c r="D32" s="5" t="s">
        <v>523</v>
      </c>
      <c r="E32" s="5" t="s">
        <v>523</v>
      </c>
    </row>
    <row r="33" ht="27" spans="1:5">
      <c r="A33" s="19"/>
      <c r="B33" s="18" t="s">
        <v>525</v>
      </c>
      <c r="C33" s="2" t="s">
        <v>625</v>
      </c>
      <c r="D33" s="5" t="s">
        <v>626</v>
      </c>
      <c r="E33" s="5" t="s">
        <v>626</v>
      </c>
    </row>
    <row r="34" ht="27" spans="1:5">
      <c r="A34" s="19"/>
      <c r="B34" s="18"/>
      <c r="C34" s="2" t="s">
        <v>627</v>
      </c>
      <c r="D34" s="5" t="s">
        <v>561</v>
      </c>
      <c r="E34" s="5" t="s">
        <v>561</v>
      </c>
    </row>
    <row r="35" ht="27" spans="1:5">
      <c r="A35" s="20"/>
      <c r="B35" s="2" t="s">
        <v>527</v>
      </c>
      <c r="C35" s="2" t="s">
        <v>628</v>
      </c>
      <c r="D35" s="5" t="s">
        <v>629</v>
      </c>
      <c r="E35" s="5" t="s">
        <v>629</v>
      </c>
    </row>
    <row r="36" ht="27" spans="1:5">
      <c r="A36" s="20"/>
      <c r="B36" s="2"/>
      <c r="C36" s="2" t="s">
        <v>630</v>
      </c>
      <c r="D36" s="5" t="s">
        <v>631</v>
      </c>
      <c r="E36" s="5" t="s">
        <v>631</v>
      </c>
    </row>
    <row r="37" ht="13.5" spans="1:5">
      <c r="A37" s="16"/>
      <c r="B37" s="7" t="s">
        <v>531</v>
      </c>
      <c r="C37" s="21" t="s">
        <v>532</v>
      </c>
      <c r="D37" s="21" t="s">
        <v>533</v>
      </c>
      <c r="E37" s="21" t="s">
        <v>533</v>
      </c>
    </row>
    <row r="38" ht="13.5" spans="1:5">
      <c r="A38" s="22" t="s">
        <v>534</v>
      </c>
      <c r="B38" s="2" t="s">
        <v>420</v>
      </c>
      <c r="C38" s="21" t="s">
        <v>632</v>
      </c>
      <c r="D38" s="7" t="s">
        <v>422</v>
      </c>
      <c r="E38" s="7" t="s">
        <v>422</v>
      </c>
    </row>
    <row r="39" ht="13.5" spans="1:5">
      <c r="A39" s="22"/>
      <c r="B39" s="2"/>
      <c r="C39" s="23" t="s">
        <v>633</v>
      </c>
      <c r="D39" s="5" t="s">
        <v>634</v>
      </c>
      <c r="E39" s="5" t="s">
        <v>634</v>
      </c>
    </row>
    <row r="40" ht="13.5" spans="1:5">
      <c r="A40" s="24"/>
      <c r="B40" s="7" t="s">
        <v>418</v>
      </c>
      <c r="C40" s="5" t="s">
        <v>537</v>
      </c>
      <c r="D40" s="5" t="s">
        <v>538</v>
      </c>
      <c r="E40" s="5" t="s">
        <v>538</v>
      </c>
    </row>
    <row r="41" ht="13.5" spans="1:5">
      <c r="A41" s="16" t="s">
        <v>440</v>
      </c>
      <c r="B41" s="5" t="s">
        <v>539</v>
      </c>
      <c r="C41" s="5" t="s">
        <v>540</v>
      </c>
      <c r="D41" s="5" t="s">
        <v>541</v>
      </c>
      <c r="E41" s="5" t="s">
        <v>541</v>
      </c>
    </row>
  </sheetData>
  <mergeCells count="28"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A30:A37"/>
    <mergeCell ref="A38:A40"/>
    <mergeCell ref="B19:B20"/>
    <mergeCell ref="B21:B23"/>
    <mergeCell ref="B24:B25"/>
    <mergeCell ref="B28:B29"/>
    <mergeCell ref="B30:B32"/>
    <mergeCell ref="B33:B34"/>
    <mergeCell ref="B35:B36"/>
    <mergeCell ref="B38:B3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19" workbookViewId="0">
      <selection activeCell="D6" sqref="D6:D35"/>
    </sheetView>
  </sheetViews>
  <sheetFormatPr defaultColWidth="9.14285714285714" defaultRowHeight="12.75" customHeight="1" outlineLevelCol="3"/>
  <cols>
    <col min="1" max="1" width="29.7142857142857" style="224" customWidth="1"/>
    <col min="2" max="2" width="17.5714285714286" style="224" customWidth="1"/>
    <col min="3" max="3" width="28.5714285714286" style="224" customWidth="1"/>
    <col min="4" max="4" width="15.5714285714286" style="224" customWidth="1"/>
    <col min="5" max="16384" width="9.14285714285714" style="225"/>
  </cols>
  <sheetData>
    <row r="1" ht="24.75" customHeight="1" spans="1:1">
      <c r="A1" s="226" t="s">
        <v>29</v>
      </c>
    </row>
    <row r="2" ht="24.75" customHeight="1" spans="1:4">
      <c r="A2" s="227" t="s">
        <v>30</v>
      </c>
      <c r="B2" s="227"/>
      <c r="C2" s="227"/>
      <c r="D2" s="227"/>
    </row>
    <row r="3" ht="24.75" customHeight="1" spans="1:4">
      <c r="A3" s="228"/>
      <c r="B3" s="229"/>
      <c r="C3" s="230"/>
      <c r="D3" s="231" t="s">
        <v>31</v>
      </c>
    </row>
    <row r="4" ht="24.75" customHeight="1" spans="1:4">
      <c r="A4" s="232" t="s">
        <v>32</v>
      </c>
      <c r="B4" s="233"/>
      <c r="C4" s="233" t="s">
        <v>33</v>
      </c>
      <c r="D4" s="234"/>
    </row>
    <row r="5" ht="24.75" customHeight="1" spans="1:4">
      <c r="A5" s="232" t="s">
        <v>34</v>
      </c>
      <c r="B5" s="233" t="s">
        <v>35</v>
      </c>
      <c r="C5" s="233" t="s">
        <v>34</v>
      </c>
      <c r="D5" s="234" t="s">
        <v>35</v>
      </c>
    </row>
    <row r="6" s="223" customFormat="1" ht="24.75" customHeight="1" spans="1:4">
      <c r="A6" s="235" t="s">
        <v>36</v>
      </c>
      <c r="B6" s="236">
        <v>1601.95844</v>
      </c>
      <c r="C6" s="237" t="s">
        <v>37</v>
      </c>
      <c r="D6" s="238">
        <v>890.5088</v>
      </c>
    </row>
    <row r="7" s="223" customFormat="1" ht="24.75" customHeight="1" spans="1:4">
      <c r="A7" s="235" t="s">
        <v>38</v>
      </c>
      <c r="B7" s="239">
        <v>0</v>
      </c>
      <c r="C7" s="237" t="s">
        <v>39</v>
      </c>
      <c r="D7" s="238"/>
    </row>
    <row r="8" s="223" customFormat="1" ht="24.75" customHeight="1" spans="1:4">
      <c r="A8" s="240" t="s">
        <v>40</v>
      </c>
      <c r="B8" s="239">
        <v>0</v>
      </c>
      <c r="C8" s="237" t="s">
        <v>41</v>
      </c>
      <c r="D8" s="238"/>
    </row>
    <row r="9" s="223" customFormat="1" ht="24.75" customHeight="1" spans="1:4">
      <c r="A9" s="235" t="s">
        <v>42</v>
      </c>
      <c r="B9" s="239">
        <v>0</v>
      </c>
      <c r="C9" s="237" t="s">
        <v>43</v>
      </c>
      <c r="D9" s="238"/>
    </row>
    <row r="10" s="223" customFormat="1" ht="24.75" customHeight="1" spans="1:4">
      <c r="A10" s="235" t="s">
        <v>44</v>
      </c>
      <c r="B10" s="239">
        <v>0</v>
      </c>
      <c r="C10" s="237" t="s">
        <v>45</v>
      </c>
      <c r="D10" s="238"/>
    </row>
    <row r="11" s="223" customFormat="1" ht="24.75" customHeight="1" spans="1:4">
      <c r="A11" s="240" t="s">
        <v>46</v>
      </c>
      <c r="B11" s="239">
        <v>0</v>
      </c>
      <c r="C11" s="237" t="s">
        <v>47</v>
      </c>
      <c r="D11" s="241"/>
    </row>
    <row r="12" s="223" customFormat="1" ht="24.75" customHeight="1" spans="1:4">
      <c r="A12" s="240" t="s">
        <v>48</v>
      </c>
      <c r="B12" s="239">
        <v>0</v>
      </c>
      <c r="C12" s="237" t="s">
        <v>49</v>
      </c>
      <c r="D12" s="242"/>
    </row>
    <row r="13" s="223" customFormat="1" ht="24.75" customHeight="1" spans="1:4">
      <c r="A13" s="235" t="s">
        <v>50</v>
      </c>
      <c r="B13" s="239">
        <v>0</v>
      </c>
      <c r="C13" s="237" t="s">
        <v>51</v>
      </c>
      <c r="D13" s="243">
        <v>98.42184</v>
      </c>
    </row>
    <row r="14" s="223" customFormat="1" ht="24.75" customHeight="1" spans="1:4">
      <c r="A14" s="235" t="s">
        <v>52</v>
      </c>
      <c r="B14" s="239">
        <v>0</v>
      </c>
      <c r="C14" s="237" t="s">
        <v>53</v>
      </c>
      <c r="D14" s="243"/>
    </row>
    <row r="15" s="223" customFormat="1" ht="24.75" customHeight="1" spans="1:4">
      <c r="A15" s="240"/>
      <c r="B15" s="237"/>
      <c r="C15" s="237" t="s">
        <v>54</v>
      </c>
      <c r="D15" s="243">
        <v>40.6323</v>
      </c>
    </row>
    <row r="16" s="223" customFormat="1" ht="24.75" customHeight="1" spans="1:4">
      <c r="A16" s="240"/>
      <c r="B16" s="237"/>
      <c r="C16" s="237" t="s">
        <v>55</v>
      </c>
      <c r="D16" s="243">
        <v>84.8891</v>
      </c>
    </row>
    <row r="17" s="223" customFormat="1" ht="24.75" customHeight="1" spans="1:4">
      <c r="A17" s="235"/>
      <c r="B17" s="237"/>
      <c r="C17" s="237" t="s">
        <v>56</v>
      </c>
      <c r="D17" s="243">
        <v>41.4</v>
      </c>
    </row>
    <row r="18" s="223" customFormat="1" ht="24.75" customHeight="1" spans="1:4">
      <c r="A18" s="235"/>
      <c r="B18" s="237"/>
      <c r="C18" s="237" t="s">
        <v>57</v>
      </c>
      <c r="D18" s="243">
        <v>377.44</v>
      </c>
    </row>
    <row r="19" s="223" customFormat="1" ht="24.75" customHeight="1" spans="1:4">
      <c r="A19" s="235"/>
      <c r="B19" s="237"/>
      <c r="C19" s="237" t="s">
        <v>58</v>
      </c>
      <c r="D19" s="243"/>
    </row>
    <row r="20" s="223" customFormat="1" ht="24.75" customHeight="1" spans="1:4">
      <c r="A20" s="235"/>
      <c r="B20" s="237"/>
      <c r="C20" s="237" t="s">
        <v>59</v>
      </c>
      <c r="D20" s="243">
        <v>0</v>
      </c>
    </row>
    <row r="21" s="223" customFormat="1" ht="24.75" customHeight="1" spans="1:4">
      <c r="A21" s="235"/>
      <c r="B21" s="237"/>
      <c r="C21" s="237" t="s">
        <v>60</v>
      </c>
      <c r="D21" s="243">
        <v>0</v>
      </c>
    </row>
    <row r="22" s="223" customFormat="1" ht="24.75" customHeight="1" spans="1:4">
      <c r="A22" s="235"/>
      <c r="B22" s="237"/>
      <c r="C22" s="237" t="s">
        <v>61</v>
      </c>
      <c r="D22" s="243">
        <v>0</v>
      </c>
    </row>
    <row r="23" s="223" customFormat="1" ht="24.75" customHeight="1" spans="1:4">
      <c r="A23" s="235"/>
      <c r="B23" s="237"/>
      <c r="C23" s="237" t="s">
        <v>62</v>
      </c>
      <c r="D23" s="243">
        <v>0</v>
      </c>
    </row>
    <row r="24" s="223" customFormat="1" ht="24.75" customHeight="1" spans="1:4">
      <c r="A24" s="235"/>
      <c r="B24" s="237"/>
      <c r="C24" s="237" t="s">
        <v>63</v>
      </c>
      <c r="D24" s="243">
        <v>0</v>
      </c>
    </row>
    <row r="25" s="223" customFormat="1" ht="24.75" customHeight="1" spans="1:4">
      <c r="A25" s="235"/>
      <c r="B25" s="237"/>
      <c r="C25" s="237" t="s">
        <v>64</v>
      </c>
      <c r="D25" s="243">
        <v>68.6664</v>
      </c>
    </row>
    <row r="26" s="223" customFormat="1" ht="24.75" customHeight="1" spans="1:4">
      <c r="A26" s="235"/>
      <c r="B26" s="237"/>
      <c r="C26" s="237" t="s">
        <v>65</v>
      </c>
      <c r="D26" s="243"/>
    </row>
    <row r="27" s="223" customFormat="1" ht="24.75" customHeight="1" spans="1:4">
      <c r="A27" s="235"/>
      <c r="B27" s="237"/>
      <c r="C27" s="237" t="s">
        <v>66</v>
      </c>
      <c r="D27" s="243"/>
    </row>
    <row r="28" s="223" customFormat="1" ht="24.75" customHeight="1" spans="1:4">
      <c r="A28" s="235"/>
      <c r="B28" s="237"/>
      <c r="C28" s="237" t="s">
        <v>67</v>
      </c>
      <c r="D28" s="244"/>
    </row>
    <row r="29" s="223" customFormat="1" ht="24.75" customHeight="1" spans="1:4">
      <c r="A29" s="235"/>
      <c r="B29" s="237"/>
      <c r="C29" s="237" t="s">
        <v>68</v>
      </c>
      <c r="D29" s="244"/>
    </row>
    <row r="30" s="223" customFormat="1" ht="24.75" customHeight="1" spans="1:4">
      <c r="A30" s="235"/>
      <c r="B30" s="237"/>
      <c r="C30" s="237" t="s">
        <v>69</v>
      </c>
      <c r="D30" s="244"/>
    </row>
    <row r="31" s="223" customFormat="1" ht="24.75" customHeight="1" spans="1:4">
      <c r="A31" s="235"/>
      <c r="B31" s="237"/>
      <c r="C31" s="237" t="s">
        <v>70</v>
      </c>
      <c r="D31" s="244"/>
    </row>
    <row r="32" s="223" customFormat="1" ht="24.75" customHeight="1" spans="1:4">
      <c r="A32" s="235"/>
      <c r="B32" s="237"/>
      <c r="C32" s="237" t="s">
        <v>71</v>
      </c>
      <c r="D32" s="244"/>
    </row>
    <row r="33" s="223" customFormat="1" ht="24.75" customHeight="1" spans="1:4">
      <c r="A33" s="235"/>
      <c r="B33" s="237"/>
      <c r="C33" s="237" t="s">
        <v>72</v>
      </c>
      <c r="D33" s="244"/>
    </row>
    <row r="34" s="223" customFormat="1" ht="24.75" customHeight="1" spans="1:4">
      <c r="A34" s="235"/>
      <c r="B34" s="237"/>
      <c r="C34" s="237" t="s">
        <v>73</v>
      </c>
      <c r="D34" s="245"/>
    </row>
    <row r="35" ht="24.75" customHeight="1" spans="1:4">
      <c r="A35" s="246"/>
      <c r="B35" s="247"/>
      <c r="C35" s="247"/>
      <c r="D35" s="248"/>
    </row>
    <row r="36" s="223" customFormat="1" ht="24.75" customHeight="1" spans="1:4">
      <c r="A36" s="249" t="s">
        <v>74</v>
      </c>
      <c r="B36" s="239">
        <v>1601.95844</v>
      </c>
      <c r="C36" s="250" t="s">
        <v>75</v>
      </c>
      <c r="D36" s="241">
        <v>1601.95844</v>
      </c>
    </row>
    <row r="37" ht="24.75" customHeight="1" spans="1:4">
      <c r="A37" s="251"/>
      <c r="B37" s="247"/>
      <c r="C37" s="252"/>
      <c r="D37" s="248"/>
    </row>
    <row r="38" ht="24.75" customHeight="1" spans="1:4">
      <c r="A38" s="251"/>
      <c r="B38" s="247"/>
      <c r="C38" s="252"/>
      <c r="D38" s="248"/>
    </row>
    <row r="39" s="223" customFormat="1" ht="24.75" customHeight="1" spans="1:4">
      <c r="A39" s="235" t="s">
        <v>76</v>
      </c>
      <c r="B39" s="253"/>
      <c r="C39" s="237" t="s">
        <v>77</v>
      </c>
      <c r="D39" s="241"/>
    </row>
    <row r="40" s="223" customFormat="1" ht="24.75" customHeight="1" spans="1:4">
      <c r="A40" s="235" t="s">
        <v>78</v>
      </c>
      <c r="B40" s="253"/>
      <c r="C40" s="237"/>
      <c r="D40" s="254"/>
    </row>
    <row r="41" ht="24.75" customHeight="1" spans="1:4">
      <c r="A41" s="225"/>
      <c r="B41" s="255"/>
      <c r="C41" s="256"/>
      <c r="D41" s="248"/>
    </row>
    <row r="42" ht="24.75" customHeight="1" spans="1:4">
      <c r="A42" s="257"/>
      <c r="B42" s="255"/>
      <c r="C42" s="256"/>
      <c r="D42" s="248"/>
    </row>
    <row r="43" s="223" customFormat="1" ht="24.75" customHeight="1" spans="1:4">
      <c r="A43" s="249" t="s">
        <v>79</v>
      </c>
      <c r="B43" s="258">
        <f>SUM(B36)</f>
        <v>1601.95844</v>
      </c>
      <c r="C43" s="259" t="s">
        <v>80</v>
      </c>
      <c r="D43" s="260">
        <f>SUM(D36)</f>
        <v>1601.95844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1" sqref="B11"/>
    </sheetView>
  </sheetViews>
  <sheetFormatPr defaultColWidth="9.14285714285714" defaultRowHeight="12.75" customHeight="1" outlineLevelCol="2"/>
  <cols>
    <col min="1" max="1" width="44.8571428571429" style="95" customWidth="1"/>
    <col min="2" max="2" width="29.8571428571429" style="95" customWidth="1"/>
    <col min="3" max="3" width="31.2857142857143" style="95" customWidth="1"/>
    <col min="4" max="16384" width="9.14285714285714" style="97"/>
  </cols>
  <sheetData>
    <row r="1" ht="24.75" customHeight="1" spans="1:1">
      <c r="A1" s="119" t="s">
        <v>29</v>
      </c>
    </row>
    <row r="2" ht="24.75" customHeight="1" spans="1:2">
      <c r="A2" s="98" t="s">
        <v>81</v>
      </c>
      <c r="B2" s="98"/>
    </row>
    <row r="3" ht="24.75" customHeight="1" spans="1:2">
      <c r="A3" s="217"/>
      <c r="B3" s="218"/>
    </row>
    <row r="4" ht="24" customHeight="1" spans="1:2">
      <c r="A4" s="219" t="s">
        <v>34</v>
      </c>
      <c r="B4" s="220" t="s">
        <v>35</v>
      </c>
    </row>
    <row r="5" s="106" customFormat="1" ht="24.75" customHeight="1" spans="1:3">
      <c r="A5" s="221" t="s">
        <v>36</v>
      </c>
      <c r="B5" s="222">
        <v>1601.95844</v>
      </c>
      <c r="C5" s="96"/>
    </row>
    <row r="6" ht="24.75" customHeight="1" spans="1:2">
      <c r="A6" s="221" t="s">
        <v>82</v>
      </c>
      <c r="B6" s="222">
        <v>1601.95844</v>
      </c>
    </row>
    <row r="7" ht="24.75" customHeight="1" spans="1:2">
      <c r="A7" s="221" t="s">
        <v>83</v>
      </c>
      <c r="B7" s="222">
        <v>1601.95844</v>
      </c>
    </row>
    <row r="8" ht="24.75" customHeight="1" spans="1:2">
      <c r="A8" s="221" t="s">
        <v>76</v>
      </c>
      <c r="B8" s="222"/>
    </row>
    <row r="9" ht="24.75" customHeight="1" spans="1:2">
      <c r="A9" s="221" t="s">
        <v>84</v>
      </c>
      <c r="B9" s="222"/>
    </row>
    <row r="10" ht="24.75" customHeight="1" spans="1:2">
      <c r="A10" s="221" t="s">
        <v>85</v>
      </c>
      <c r="B10" s="222"/>
    </row>
    <row r="11" ht="24.75" customHeight="1" spans="1:2">
      <c r="A11" s="221" t="s">
        <v>86</v>
      </c>
      <c r="B11" s="222">
        <f>SUM(B7)</f>
        <v>1601.95844</v>
      </c>
    </row>
    <row r="12" ht="24.75" customHeight="1" spans="1:2">
      <c r="A12" s="97"/>
      <c r="B12" s="97"/>
    </row>
    <row r="13" ht="24.75" customHeight="1" spans="1:2">
      <c r="A13" s="97"/>
      <c r="B13" s="97"/>
    </row>
    <row r="14" ht="24.75" customHeight="1" spans="1:2">
      <c r="A14" s="97"/>
      <c r="B14" s="97"/>
    </row>
    <row r="15" ht="24.75" customHeight="1" spans="1:2">
      <c r="A15" s="97"/>
      <c r="B15" s="97"/>
    </row>
    <row r="16" ht="24.75" customHeight="1" spans="1:2">
      <c r="A16" s="97"/>
      <c r="B16" s="97"/>
    </row>
    <row r="17" ht="24.75" customHeight="1" spans="1:2">
      <c r="A17" s="97"/>
      <c r="B17" s="97"/>
    </row>
    <row r="18" ht="24.75" customHeight="1" spans="1:2">
      <c r="A18" s="97"/>
      <c r="B18" s="97"/>
    </row>
    <row r="19" ht="24.75" customHeight="1" spans="1:2">
      <c r="A19" s="97"/>
      <c r="B19" s="97"/>
    </row>
    <row r="20" ht="24.75" customHeight="1" spans="1:2">
      <c r="A20" s="97"/>
      <c r="B20" s="97"/>
    </row>
    <row r="21" ht="24.75" customHeight="1" spans="1:2">
      <c r="A21" s="97"/>
      <c r="B21" s="97"/>
    </row>
    <row r="22" ht="24.75" customHeight="1" spans="1:2">
      <c r="A22" s="97"/>
      <c r="B22" s="97"/>
    </row>
    <row r="23" ht="24.75" customHeight="1" spans="1:2">
      <c r="A23" s="97"/>
      <c r="B23" s="97"/>
    </row>
    <row r="24" ht="24.75" customHeight="1" spans="1:2">
      <c r="A24" s="97"/>
      <c r="B24" s="97"/>
    </row>
    <row r="25" ht="24.75" customHeight="1" spans="1:2">
      <c r="A25" s="97"/>
      <c r="B25" s="97"/>
    </row>
    <row r="26" ht="24.75" customHeight="1" spans="1:2">
      <c r="A26" s="97"/>
      <c r="B26" s="97"/>
    </row>
    <row r="27" ht="24.75" customHeight="1" spans="1:2">
      <c r="A27" s="97"/>
      <c r="B27" s="97"/>
    </row>
    <row r="28" ht="24.75" customHeight="1" spans="1:2">
      <c r="A28" s="97"/>
      <c r="B28" s="97"/>
    </row>
    <row r="29" ht="24.75" customHeight="1" spans="1:2">
      <c r="A29" s="97"/>
      <c r="B29" s="97"/>
    </row>
    <row r="30" ht="24.75" customHeight="1" spans="1:2">
      <c r="A30" s="97"/>
      <c r="B30" s="97"/>
    </row>
    <row r="31" ht="24.75" customHeight="1" spans="1:2">
      <c r="A31" s="97"/>
      <c r="B31" s="97"/>
    </row>
    <row r="32" ht="24.75" customHeight="1" spans="1:2">
      <c r="A32" s="97"/>
      <c r="B32" s="97"/>
    </row>
    <row r="33" ht="24.75" customHeight="1" spans="1:2">
      <c r="A33" s="97"/>
      <c r="B33" s="97"/>
    </row>
    <row r="34" ht="24.75" customHeight="1" spans="1:2">
      <c r="A34" s="97"/>
      <c r="B34" s="97"/>
    </row>
    <row r="35" ht="24.75" customHeight="1" spans="1:2">
      <c r="A35" s="97"/>
      <c r="B35" s="97"/>
    </row>
    <row r="36" ht="24.75" customHeight="1" spans="1:2">
      <c r="A36" s="97"/>
      <c r="B36" s="97"/>
    </row>
    <row r="37" ht="24.75" customHeight="1" spans="1:2">
      <c r="A37" s="97"/>
      <c r="B37" s="9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showGridLines="0" showZeros="0" workbookViewId="0">
      <pane ySplit="4" topLeftCell="A30" activePane="bottomLeft" state="frozen"/>
      <selection/>
      <selection pane="bottomLeft" activeCell="B31" sqref="B31"/>
    </sheetView>
  </sheetViews>
  <sheetFormatPr defaultColWidth="9.14285714285714" defaultRowHeight="12.75" customHeight="1" outlineLevelCol="6"/>
  <cols>
    <col min="1" max="1" width="39" style="95" customWidth="1"/>
    <col min="2" max="4" width="17.2857142857143" style="95" customWidth="1"/>
    <col min="5" max="5" width="15.1428571428571" style="95" customWidth="1"/>
    <col min="6" max="7" width="6.85714285714286" style="95" customWidth="1"/>
    <col min="8" max="10" width="9.14285714285714" style="97"/>
    <col min="11" max="11" width="9.57142857142857" style="97"/>
    <col min="12" max="16384" width="9.14285714285714" style="97"/>
  </cols>
  <sheetData>
    <row r="1" ht="24.75" customHeight="1" spans="1:1">
      <c r="A1" s="119" t="s">
        <v>29</v>
      </c>
    </row>
    <row r="2" ht="24.75" customHeight="1" spans="1:5">
      <c r="A2" s="212" t="s">
        <v>87</v>
      </c>
      <c r="B2" s="212"/>
      <c r="C2" s="212"/>
      <c r="D2" s="212"/>
      <c r="E2" s="212"/>
    </row>
    <row r="3" ht="24.75" customHeight="1" spans="1:5">
      <c r="A3" s="197"/>
      <c r="B3" s="197"/>
      <c r="E3" s="99" t="s">
        <v>31</v>
      </c>
    </row>
    <row r="4" ht="24.75" customHeight="1" spans="1:5">
      <c r="A4" s="100" t="s">
        <v>88</v>
      </c>
      <c r="B4" s="100" t="s">
        <v>89</v>
      </c>
      <c r="C4" s="101" t="s">
        <v>90</v>
      </c>
      <c r="D4" s="102" t="s">
        <v>91</v>
      </c>
      <c r="E4" s="213" t="s">
        <v>92</v>
      </c>
    </row>
    <row r="5" ht="24.75" customHeight="1" spans="1:5">
      <c r="A5" s="100" t="s">
        <v>93</v>
      </c>
      <c r="B5" s="100">
        <v>1</v>
      </c>
      <c r="C5" s="101">
        <v>2</v>
      </c>
      <c r="D5" s="102">
        <v>3</v>
      </c>
      <c r="E5" s="214">
        <v>4</v>
      </c>
    </row>
    <row r="6" s="106" customFormat="1" ht="29.25" customHeight="1" spans="1:7">
      <c r="A6" s="215" t="s">
        <v>94</v>
      </c>
      <c r="B6" s="162">
        <f>SUM(C6:D6)</f>
        <v>1601.95844</v>
      </c>
      <c r="C6" s="162">
        <f>SUM(C7+C17+C23+C28+C31+C34+C38)</f>
        <v>1037.22934</v>
      </c>
      <c r="D6" s="162">
        <f>SUM(D7+D17+D23+D28+D31+D34+D38)</f>
        <v>564.7291</v>
      </c>
      <c r="E6" s="164"/>
      <c r="F6" s="96"/>
      <c r="G6" s="96"/>
    </row>
    <row r="7" ht="29.25" customHeight="1" spans="1:5">
      <c r="A7" s="215" t="s">
        <v>95</v>
      </c>
      <c r="B7" s="162">
        <f>SUM(B8)</f>
        <v>890.5088</v>
      </c>
      <c r="C7" s="178">
        <f>8295088/10000</f>
        <v>829.5088</v>
      </c>
      <c r="D7" s="179">
        <f>610000/10000</f>
        <v>61</v>
      </c>
      <c r="E7" s="164"/>
    </row>
    <row r="8" ht="29.25" customHeight="1" spans="1:5">
      <c r="A8" s="215" t="s">
        <v>96</v>
      </c>
      <c r="B8" s="162">
        <f>SUM(B9:B13)</f>
        <v>890.5088</v>
      </c>
      <c r="C8" s="162">
        <f>SUM(C9:C13)</f>
        <v>829.5088</v>
      </c>
      <c r="D8" s="162">
        <f>SUM(D9:D13)</f>
        <v>61</v>
      </c>
      <c r="E8" s="164"/>
    </row>
    <row r="9" ht="29.25" customHeight="1" spans="1:5">
      <c r="A9" s="183" t="s">
        <v>97</v>
      </c>
      <c r="B9" s="167">
        <f>8280088/10000</f>
        <v>828.0088</v>
      </c>
      <c r="C9" s="168">
        <f>8280088/10000</f>
        <v>828.0088</v>
      </c>
      <c r="D9" s="184"/>
      <c r="E9" s="216"/>
    </row>
    <row r="10" ht="29.25" customHeight="1" spans="1:5">
      <c r="A10" s="183" t="s">
        <v>98</v>
      </c>
      <c r="B10" s="167">
        <f>600000/10000</f>
        <v>60</v>
      </c>
      <c r="C10" s="168"/>
      <c r="D10" s="184">
        <f>600000/10000</f>
        <v>60</v>
      </c>
      <c r="E10" s="216"/>
    </row>
    <row r="11" ht="29.25" customHeight="1" spans="1:5">
      <c r="A11" s="183" t="s">
        <v>99</v>
      </c>
      <c r="B11" s="167">
        <f>25000/10000</f>
        <v>2.5</v>
      </c>
      <c r="C11" s="168">
        <f>15000/10000</f>
        <v>1.5</v>
      </c>
      <c r="D11" s="184">
        <f>10000/10000</f>
        <v>1</v>
      </c>
      <c r="E11" s="216"/>
    </row>
    <row r="12" ht="29.25" customHeight="1" spans="1:5">
      <c r="A12" s="215" t="s">
        <v>100</v>
      </c>
      <c r="B12" s="162"/>
      <c r="C12" s="178"/>
      <c r="D12" s="179"/>
      <c r="E12" s="164"/>
    </row>
    <row r="13" ht="29.25" customHeight="1" spans="1:5">
      <c r="A13" s="183" t="s">
        <v>101</v>
      </c>
      <c r="B13" s="167"/>
      <c r="C13" s="168"/>
      <c r="D13" s="184"/>
      <c r="E13" s="216"/>
    </row>
    <row r="14" ht="29.25" customHeight="1" spans="1:5">
      <c r="A14" s="215" t="s">
        <v>102</v>
      </c>
      <c r="B14" s="162"/>
      <c r="C14" s="178"/>
      <c r="D14" s="179"/>
      <c r="E14" s="164"/>
    </row>
    <row r="15" ht="29.25" customHeight="1" spans="1:5">
      <c r="A15" s="215" t="s">
        <v>103</v>
      </c>
      <c r="B15" s="162"/>
      <c r="C15" s="178"/>
      <c r="D15" s="179"/>
      <c r="E15" s="164"/>
    </row>
    <row r="16" ht="29.25" customHeight="1" spans="1:5">
      <c r="A16" s="183" t="s">
        <v>104</v>
      </c>
      <c r="B16" s="167"/>
      <c r="C16" s="168"/>
      <c r="D16" s="184"/>
      <c r="E16" s="216"/>
    </row>
    <row r="17" ht="29.25" customHeight="1" spans="1:5">
      <c r="A17" s="215" t="s">
        <v>105</v>
      </c>
      <c r="B17" s="162">
        <f>SUM(B18+B21)</f>
        <v>98.42184</v>
      </c>
      <c r="C17" s="162">
        <f>SUM(C18+C21)</f>
        <v>98.42184</v>
      </c>
      <c r="D17" s="179"/>
      <c r="E17" s="164"/>
    </row>
    <row r="18" ht="29.25" customHeight="1" spans="1:5">
      <c r="A18" s="215" t="s">
        <v>106</v>
      </c>
      <c r="B18" s="162">
        <f>SUM(B19:B20)</f>
        <v>91.5552</v>
      </c>
      <c r="C18" s="162">
        <f>SUM(C19:C20)</f>
        <v>91.5552</v>
      </c>
      <c r="D18" s="179"/>
      <c r="E18" s="164"/>
    </row>
    <row r="19" ht="29.25" customHeight="1" spans="1:5">
      <c r="A19" s="183" t="s">
        <v>107</v>
      </c>
      <c r="B19" s="167"/>
      <c r="C19" s="168"/>
      <c r="D19" s="184"/>
      <c r="E19" s="216"/>
    </row>
    <row r="20" ht="29.25" customHeight="1" spans="1:5">
      <c r="A20" s="183" t="s">
        <v>108</v>
      </c>
      <c r="B20" s="167">
        <f>915552/10000</f>
        <v>91.5552</v>
      </c>
      <c r="C20" s="168">
        <f>915552/10000</f>
        <v>91.5552</v>
      </c>
      <c r="D20" s="184"/>
      <c r="E20" s="216"/>
    </row>
    <row r="21" ht="29.25" customHeight="1" spans="1:5">
      <c r="A21" s="215" t="s">
        <v>109</v>
      </c>
      <c r="B21" s="162">
        <f>SUM(B22)</f>
        <v>6.86664</v>
      </c>
      <c r="C21" s="162">
        <f>SUM(C22)</f>
        <v>6.86664</v>
      </c>
      <c r="D21" s="179"/>
      <c r="E21" s="164"/>
    </row>
    <row r="22" ht="29.25" customHeight="1" spans="1:5">
      <c r="A22" s="183" t="s">
        <v>110</v>
      </c>
      <c r="B22" s="167">
        <f>68666.4/10000</f>
        <v>6.86664</v>
      </c>
      <c r="C22" s="167">
        <f>68666.4/10000</f>
        <v>6.86664</v>
      </c>
      <c r="D22" s="184"/>
      <c r="E22" s="216"/>
    </row>
    <row r="23" ht="29.25" customHeight="1" spans="1:5">
      <c r="A23" s="215" t="s">
        <v>111</v>
      </c>
      <c r="B23" s="162">
        <f>SUM(B24)</f>
        <v>40.6323</v>
      </c>
      <c r="C23" s="162">
        <f>SUM(C24)</f>
        <v>40.6323</v>
      </c>
      <c r="D23" s="179"/>
      <c r="E23" s="164"/>
    </row>
    <row r="24" ht="29.25" customHeight="1" spans="1:5">
      <c r="A24" s="215" t="s">
        <v>112</v>
      </c>
      <c r="B24" s="162">
        <f>SUM(B25:B27)</f>
        <v>40.6323</v>
      </c>
      <c r="C24" s="162">
        <f>SUM(C25:C27)</f>
        <v>40.6323</v>
      </c>
      <c r="D24" s="179"/>
      <c r="E24" s="164"/>
    </row>
    <row r="25" ht="29.25" customHeight="1" spans="1:5">
      <c r="A25" s="183" t="s">
        <v>113</v>
      </c>
      <c r="B25" s="167">
        <f>406323/10000</f>
        <v>40.6323</v>
      </c>
      <c r="C25" s="168">
        <f>406323/10000</f>
        <v>40.6323</v>
      </c>
      <c r="D25" s="184"/>
      <c r="E25" s="216"/>
    </row>
    <row r="26" ht="29.25" customHeight="1" spans="1:5">
      <c r="A26" s="183" t="s">
        <v>114</v>
      </c>
      <c r="B26" s="167"/>
      <c r="C26" s="168"/>
      <c r="D26" s="184"/>
      <c r="E26" s="216"/>
    </row>
    <row r="27" ht="29.25" customHeight="1" spans="1:5">
      <c r="A27" s="183" t="s">
        <v>115</v>
      </c>
      <c r="B27" s="167"/>
      <c r="C27" s="168"/>
      <c r="D27" s="184"/>
      <c r="E27" s="216"/>
    </row>
    <row r="28" s="106" customFormat="1" ht="29.25" customHeight="1" spans="1:7">
      <c r="A28" s="215" t="s">
        <v>116</v>
      </c>
      <c r="B28" s="162">
        <f>SUM(B29)</f>
        <v>84.8891</v>
      </c>
      <c r="C28" s="162">
        <f>SUM(C29)</f>
        <v>0</v>
      </c>
      <c r="D28" s="162">
        <f>SUM(D29)</f>
        <v>84.8891</v>
      </c>
      <c r="E28" s="216"/>
      <c r="F28" s="96"/>
      <c r="G28" s="96"/>
    </row>
    <row r="29" s="106" customFormat="1" ht="29.25" customHeight="1" spans="1:7">
      <c r="A29" s="215" t="s">
        <v>117</v>
      </c>
      <c r="B29" s="162">
        <f>SUM(B30)</f>
        <v>84.8891</v>
      </c>
      <c r="C29" s="162">
        <f>SUM(C30)</f>
        <v>0</v>
      </c>
      <c r="D29" s="162">
        <f>SUM(D30)</f>
        <v>84.8891</v>
      </c>
      <c r="E29" s="216"/>
      <c r="F29" s="96"/>
      <c r="G29" s="96"/>
    </row>
    <row r="30" s="106" customFormat="1" ht="29.25" customHeight="1" spans="1:7">
      <c r="A30" s="183" t="s">
        <v>118</v>
      </c>
      <c r="B30" s="167">
        <f>848891/10000</f>
        <v>84.8891</v>
      </c>
      <c r="C30" s="167"/>
      <c r="D30" s="184">
        <f>848891/10000</f>
        <v>84.8891</v>
      </c>
      <c r="E30" s="216"/>
      <c r="F30" s="96"/>
      <c r="G30" s="96"/>
    </row>
    <row r="31" s="106" customFormat="1" ht="29.25" customHeight="1" spans="1:7">
      <c r="A31" s="215" t="s">
        <v>119</v>
      </c>
      <c r="B31" s="162">
        <f>SUM(B32)</f>
        <v>41.4</v>
      </c>
      <c r="C31" s="162"/>
      <c r="D31" s="162">
        <f>414000/10000</f>
        <v>41.4</v>
      </c>
      <c r="E31" s="216"/>
      <c r="F31" s="96"/>
      <c r="G31" s="96"/>
    </row>
    <row r="32" s="106" customFormat="1" ht="29.25" customHeight="1" spans="1:7">
      <c r="A32" s="215" t="s">
        <v>120</v>
      </c>
      <c r="B32" s="162">
        <f>SUM(B33)</f>
        <v>41.4</v>
      </c>
      <c r="C32" s="162"/>
      <c r="D32" s="162">
        <f>414000/10000</f>
        <v>41.4</v>
      </c>
      <c r="E32" s="216"/>
      <c r="F32" s="96"/>
      <c r="G32" s="96"/>
    </row>
    <row r="33" s="106" customFormat="1" ht="29.25" customHeight="1" spans="1:7">
      <c r="A33" s="183" t="s">
        <v>121</v>
      </c>
      <c r="B33" s="167">
        <f>414000/10000</f>
        <v>41.4</v>
      </c>
      <c r="C33" s="167"/>
      <c r="D33" s="184">
        <f>414000/10000</f>
        <v>41.4</v>
      </c>
      <c r="E33" s="216"/>
      <c r="F33" s="96"/>
      <c r="G33" s="96"/>
    </row>
    <row r="34" s="106" customFormat="1" ht="29.25" customHeight="1" spans="1:7">
      <c r="A34" s="215" t="s">
        <v>122</v>
      </c>
      <c r="B34" s="162">
        <f>SUM(B35)</f>
        <v>377.44</v>
      </c>
      <c r="C34" s="162"/>
      <c r="D34" s="162">
        <f>SUM(D35)</f>
        <v>377.44</v>
      </c>
      <c r="E34" s="216"/>
      <c r="F34" s="96"/>
      <c r="G34" s="96"/>
    </row>
    <row r="35" s="106" customFormat="1" ht="29.25" customHeight="1" spans="1:7">
      <c r="A35" s="215" t="s">
        <v>123</v>
      </c>
      <c r="B35" s="162">
        <f>SUM(B36:B37)</f>
        <v>377.44</v>
      </c>
      <c r="C35" s="162">
        <f>SUM(C36:C37)</f>
        <v>0</v>
      </c>
      <c r="D35" s="162">
        <f>SUM(D36:D37)</f>
        <v>377.44</v>
      </c>
      <c r="E35" s="216"/>
      <c r="F35" s="96"/>
      <c r="G35" s="96"/>
    </row>
    <row r="36" s="106" customFormat="1" ht="29.25" customHeight="1" spans="1:7">
      <c r="A36" s="183" t="s">
        <v>124</v>
      </c>
      <c r="B36" s="167">
        <f>3084400/10000</f>
        <v>308.44</v>
      </c>
      <c r="C36" s="167"/>
      <c r="D36" s="184">
        <f>3084400/10000</f>
        <v>308.44</v>
      </c>
      <c r="E36" s="216"/>
      <c r="F36" s="96"/>
      <c r="G36" s="96"/>
    </row>
    <row r="37" s="106" customFormat="1" ht="29.25" customHeight="1" spans="1:7">
      <c r="A37" s="183" t="s">
        <v>125</v>
      </c>
      <c r="B37" s="167">
        <f>690000/10000</f>
        <v>69</v>
      </c>
      <c r="C37" s="167"/>
      <c r="D37" s="184">
        <f>690000/10000</f>
        <v>69</v>
      </c>
      <c r="E37" s="216"/>
      <c r="F37" s="96"/>
      <c r="G37" s="96"/>
    </row>
    <row r="38" s="106" customFormat="1" ht="29.25" customHeight="1" spans="1:7">
      <c r="A38" s="215" t="s">
        <v>126</v>
      </c>
      <c r="B38" s="162">
        <f>SUM(B39)</f>
        <v>68.6664</v>
      </c>
      <c r="C38" s="162">
        <f>SUM(C39)</f>
        <v>68.6664</v>
      </c>
      <c r="D38" s="179"/>
      <c r="E38" s="164"/>
      <c r="F38" s="96"/>
      <c r="G38" s="96"/>
    </row>
    <row r="39" ht="29.25" customHeight="1" spans="1:5">
      <c r="A39" s="215" t="s">
        <v>127</v>
      </c>
      <c r="B39" s="162">
        <f>SUM(B40)</f>
        <v>68.6664</v>
      </c>
      <c r="C39" s="162">
        <f>SUM(C40)</f>
        <v>68.6664</v>
      </c>
      <c r="D39" s="179"/>
      <c r="E39" s="164"/>
    </row>
    <row r="40" ht="29.25" customHeight="1" spans="1:5">
      <c r="A40" s="183" t="s">
        <v>128</v>
      </c>
      <c r="B40" s="167">
        <f>686664/10000</f>
        <v>68.6664</v>
      </c>
      <c r="C40" s="168">
        <f>686664/10000</f>
        <v>68.6664</v>
      </c>
      <c r="D40" s="184"/>
      <c r="E40" s="216"/>
    </row>
    <row r="41" ht="29.25" customHeight="1" spans="1:5">
      <c r="A41" s="215" t="s">
        <v>129</v>
      </c>
      <c r="B41" s="162"/>
      <c r="C41" s="178"/>
      <c r="D41" s="179"/>
      <c r="E41" s="164"/>
    </row>
    <row r="42" ht="29.25" customHeight="1" spans="1:5">
      <c r="A42" s="215" t="s">
        <v>130</v>
      </c>
      <c r="B42" s="162"/>
      <c r="C42" s="178"/>
      <c r="D42" s="179"/>
      <c r="E42" s="164"/>
    </row>
    <row r="43" ht="29.25" customHeight="1" spans="1:5">
      <c r="A43" s="183" t="s">
        <v>131</v>
      </c>
      <c r="B43" s="167"/>
      <c r="C43" s="168"/>
      <c r="D43" s="184"/>
      <c r="E43" s="21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35"/>
  <sheetViews>
    <sheetView showGridLines="0" showZeros="0" topLeftCell="A18" workbookViewId="0">
      <selection activeCell="K20" sqref="K20"/>
    </sheetView>
  </sheetViews>
  <sheetFormatPr defaultColWidth="9.14285714285714" defaultRowHeight="12.75" customHeight="1"/>
  <cols>
    <col min="1" max="1" width="33.1428571428571" style="95" customWidth="1"/>
    <col min="2" max="2" width="24.5714285714286" style="95" customWidth="1"/>
    <col min="3" max="3" width="29" style="95" customWidth="1"/>
    <col min="4" max="4" width="22.5714285714286" style="95" customWidth="1"/>
    <col min="5" max="5" width="9" style="95" customWidth="1"/>
    <col min="6" max="6" width="36" style="95" customWidth="1"/>
    <col min="7" max="99" width="9" style="95" customWidth="1"/>
    <col min="100" max="16384" width="9.14285714285714" style="97"/>
  </cols>
  <sheetData>
    <row r="1" ht="25.5" customHeight="1" spans="1:98">
      <c r="A1" s="119" t="s">
        <v>29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</row>
    <row r="2" ht="25.5" customHeight="1" spans="1:98">
      <c r="A2" s="192" t="s">
        <v>132</v>
      </c>
      <c r="B2" s="192"/>
      <c r="C2" s="192"/>
      <c r="D2" s="192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</row>
    <row r="3" ht="16.5" customHeight="1" spans="2:98">
      <c r="B3" s="194"/>
      <c r="C3" s="195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</row>
    <row r="4" ht="25.5" customHeight="1" spans="1:98">
      <c r="A4" s="100" t="s">
        <v>133</v>
      </c>
      <c r="B4" s="102"/>
      <c r="C4" s="196" t="s">
        <v>134</v>
      </c>
      <c r="D4" s="196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</row>
    <row r="5" ht="25.5" customHeight="1" spans="1:98">
      <c r="A5" s="100" t="s">
        <v>34</v>
      </c>
      <c r="B5" s="101" t="s">
        <v>35</v>
      </c>
      <c r="C5" s="159" t="s">
        <v>34</v>
      </c>
      <c r="D5" s="197" t="s">
        <v>94</v>
      </c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</row>
    <row r="6" s="106" customFormat="1" ht="25.5" customHeight="1" spans="1:99">
      <c r="A6" s="198" t="s">
        <v>135</v>
      </c>
      <c r="B6" s="199">
        <f>16019584.4/10000</f>
        <v>1601.95844</v>
      </c>
      <c r="C6" s="200" t="s">
        <v>136</v>
      </c>
      <c r="D6" s="131">
        <f>16019584.4/10000</f>
        <v>1601.95844</v>
      </c>
      <c r="E6" s="201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  <c r="AS6" s="202"/>
      <c r="AT6" s="202"/>
      <c r="AU6" s="202"/>
      <c r="AV6" s="202"/>
      <c r="AW6" s="202"/>
      <c r="AX6" s="202"/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2"/>
      <c r="CB6" s="202"/>
      <c r="CC6" s="202"/>
      <c r="CD6" s="202"/>
      <c r="CE6" s="202"/>
      <c r="CF6" s="202"/>
      <c r="CG6" s="202"/>
      <c r="CH6" s="202"/>
      <c r="CI6" s="202"/>
      <c r="CJ6" s="202"/>
      <c r="CK6" s="202"/>
      <c r="CL6" s="202"/>
      <c r="CM6" s="202"/>
      <c r="CN6" s="202"/>
      <c r="CO6" s="202"/>
      <c r="CP6" s="202"/>
      <c r="CQ6" s="202"/>
      <c r="CR6" s="202"/>
      <c r="CS6" s="202"/>
      <c r="CT6" s="202"/>
      <c r="CU6" s="96"/>
    </row>
    <row r="7" s="106" customFormat="1" ht="25.5" customHeight="1" spans="1:99">
      <c r="A7" s="198" t="s">
        <v>137</v>
      </c>
      <c r="B7" s="199">
        <f>16019584.4/10000</f>
        <v>1601.95844</v>
      </c>
      <c r="C7" s="200" t="s">
        <v>138</v>
      </c>
      <c r="D7" s="131">
        <f>8905088/10000</f>
        <v>890.5088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202"/>
      <c r="BC7" s="202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202"/>
      <c r="CE7" s="202"/>
      <c r="CF7" s="202"/>
      <c r="CG7" s="202"/>
      <c r="CH7" s="202"/>
      <c r="CI7" s="202"/>
      <c r="CJ7" s="202"/>
      <c r="CK7" s="202"/>
      <c r="CL7" s="202"/>
      <c r="CM7" s="202"/>
      <c r="CN7" s="202"/>
      <c r="CO7" s="202"/>
      <c r="CP7" s="202"/>
      <c r="CQ7" s="202"/>
      <c r="CR7" s="202"/>
      <c r="CS7" s="202"/>
      <c r="CT7" s="202"/>
      <c r="CU7" s="96"/>
    </row>
    <row r="8" s="106" customFormat="1" ht="25.5" customHeight="1" spans="1:99">
      <c r="A8" s="198" t="s">
        <v>139</v>
      </c>
      <c r="B8" s="199">
        <v>0</v>
      </c>
      <c r="C8" s="200" t="s">
        <v>140</v>
      </c>
      <c r="D8" s="131"/>
      <c r="E8" s="201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2"/>
      <c r="AX8" s="202"/>
      <c r="AY8" s="202"/>
      <c r="AZ8" s="202"/>
      <c r="BA8" s="202"/>
      <c r="BB8" s="202"/>
      <c r="BC8" s="202"/>
      <c r="BD8" s="202"/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202"/>
      <c r="CO8" s="202"/>
      <c r="CP8" s="202"/>
      <c r="CQ8" s="202"/>
      <c r="CR8" s="202"/>
      <c r="CS8" s="202"/>
      <c r="CT8" s="202"/>
      <c r="CU8" s="96"/>
    </row>
    <row r="9" s="106" customFormat="1" ht="25.5" customHeight="1" spans="1:99">
      <c r="A9" s="198" t="s">
        <v>141</v>
      </c>
      <c r="B9" s="199">
        <v>0</v>
      </c>
      <c r="C9" s="200" t="s">
        <v>142</v>
      </c>
      <c r="D9" s="131"/>
      <c r="E9" s="202"/>
      <c r="F9" s="203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202"/>
      <c r="CH9" s="202"/>
      <c r="CI9" s="202"/>
      <c r="CJ9" s="202"/>
      <c r="CK9" s="202"/>
      <c r="CL9" s="202"/>
      <c r="CM9" s="202"/>
      <c r="CN9" s="202"/>
      <c r="CO9" s="202"/>
      <c r="CP9" s="202"/>
      <c r="CQ9" s="202"/>
      <c r="CR9" s="202"/>
      <c r="CS9" s="202"/>
      <c r="CT9" s="202"/>
      <c r="CU9" s="96"/>
    </row>
    <row r="10" s="106" customFormat="1" ht="25.5" customHeight="1" spans="1:99">
      <c r="A10" s="198"/>
      <c r="B10" s="204"/>
      <c r="C10" s="200" t="s">
        <v>143</v>
      </c>
      <c r="D10" s="131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96"/>
    </row>
    <row r="11" s="106" customFormat="1" ht="25.5" customHeight="1" spans="1:99">
      <c r="A11" s="198"/>
      <c r="B11" s="204"/>
      <c r="C11" s="200" t="s">
        <v>144</v>
      </c>
      <c r="D11" s="131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202"/>
      <c r="CH11" s="202"/>
      <c r="CI11" s="202"/>
      <c r="CJ11" s="202"/>
      <c r="CK11" s="202"/>
      <c r="CL11" s="202"/>
      <c r="CM11" s="202"/>
      <c r="CN11" s="202"/>
      <c r="CO11" s="202"/>
      <c r="CP11" s="202"/>
      <c r="CQ11" s="202"/>
      <c r="CR11" s="202"/>
      <c r="CS11" s="202"/>
      <c r="CT11" s="202"/>
      <c r="CU11" s="96"/>
    </row>
    <row r="12" s="106" customFormat="1" ht="25.5" customHeight="1" spans="1:99">
      <c r="A12" s="198"/>
      <c r="B12" s="204"/>
      <c r="C12" s="200" t="s">
        <v>145</v>
      </c>
      <c r="D12" s="131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96"/>
    </row>
    <row r="13" s="106" customFormat="1" ht="25.5" customHeight="1" spans="1:99">
      <c r="A13" s="205"/>
      <c r="B13" s="206"/>
      <c r="C13" s="200" t="s">
        <v>146</v>
      </c>
      <c r="D13" s="131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202"/>
      <c r="CH13" s="202"/>
      <c r="CI13" s="202"/>
      <c r="CJ13" s="202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96"/>
    </row>
    <row r="14" s="106" customFormat="1" ht="25.5" customHeight="1" spans="1:99">
      <c r="A14" s="205"/>
      <c r="B14" s="207"/>
      <c r="C14" s="200" t="s">
        <v>147</v>
      </c>
      <c r="D14" s="131">
        <f>984218.4/10000</f>
        <v>98.42184</v>
      </c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  <c r="BA14" s="202"/>
      <c r="BB14" s="202"/>
      <c r="BC14" s="202"/>
      <c r="BD14" s="202"/>
      <c r="BE14" s="202"/>
      <c r="BF14" s="202"/>
      <c r="BG14" s="202"/>
      <c r="BH14" s="202"/>
      <c r="BI14" s="202"/>
      <c r="BJ14" s="202"/>
      <c r="BK14" s="202"/>
      <c r="BL14" s="202"/>
      <c r="BM14" s="202"/>
      <c r="BN14" s="202"/>
      <c r="BO14" s="202"/>
      <c r="BP14" s="202"/>
      <c r="BQ14" s="202"/>
      <c r="BR14" s="202"/>
      <c r="BS14" s="202"/>
      <c r="BT14" s="202"/>
      <c r="BU14" s="202"/>
      <c r="BV14" s="202"/>
      <c r="BW14" s="202"/>
      <c r="BX14" s="202"/>
      <c r="BY14" s="202"/>
      <c r="BZ14" s="202"/>
      <c r="CA14" s="202"/>
      <c r="CB14" s="202"/>
      <c r="CC14" s="202"/>
      <c r="CD14" s="202"/>
      <c r="CE14" s="202"/>
      <c r="CF14" s="202"/>
      <c r="CG14" s="202"/>
      <c r="CH14" s="202"/>
      <c r="CI14" s="202"/>
      <c r="CJ14" s="202"/>
      <c r="CK14" s="202"/>
      <c r="CL14" s="202"/>
      <c r="CM14" s="202"/>
      <c r="CN14" s="202"/>
      <c r="CO14" s="202"/>
      <c r="CP14" s="202"/>
      <c r="CQ14" s="202"/>
      <c r="CR14" s="202"/>
      <c r="CS14" s="202"/>
      <c r="CT14" s="202"/>
      <c r="CU14" s="96"/>
    </row>
    <row r="15" s="106" customFormat="1" ht="25.5" customHeight="1" spans="1:99">
      <c r="A15" s="205"/>
      <c r="B15" s="206"/>
      <c r="C15" s="200" t="s">
        <v>148</v>
      </c>
      <c r="D15" s="131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96"/>
    </row>
    <row r="16" s="106" customFormat="1" ht="25.5" customHeight="1" spans="1:99">
      <c r="A16" s="205"/>
      <c r="B16" s="206"/>
      <c r="C16" s="200" t="s">
        <v>149</v>
      </c>
      <c r="D16" s="131">
        <f>406323/10000</f>
        <v>40.6323</v>
      </c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96"/>
    </row>
    <row r="17" s="106" customFormat="1" ht="25.5" customHeight="1" spans="1:99">
      <c r="A17" s="205"/>
      <c r="B17" s="206"/>
      <c r="C17" s="200" t="s">
        <v>150</v>
      </c>
      <c r="D17" s="131">
        <f>848891/10000</f>
        <v>84.8891</v>
      </c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96"/>
    </row>
    <row r="18" s="106" customFormat="1" ht="25.5" customHeight="1" spans="1:99">
      <c r="A18" s="205"/>
      <c r="B18" s="206"/>
      <c r="C18" s="200" t="s">
        <v>151</v>
      </c>
      <c r="D18" s="131">
        <f>414000/10000</f>
        <v>41.4</v>
      </c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2"/>
      <c r="BD18" s="202"/>
      <c r="BE18" s="202"/>
      <c r="BF18" s="202"/>
      <c r="BG18" s="202"/>
      <c r="BH18" s="202"/>
      <c r="BI18" s="202"/>
      <c r="BJ18" s="202"/>
      <c r="BK18" s="202"/>
      <c r="BL18" s="202"/>
      <c r="BM18" s="202"/>
      <c r="BN18" s="202"/>
      <c r="BO18" s="202"/>
      <c r="BP18" s="202"/>
      <c r="BQ18" s="202"/>
      <c r="BR18" s="202"/>
      <c r="BS18" s="202"/>
      <c r="BT18" s="202"/>
      <c r="BU18" s="202"/>
      <c r="BV18" s="202"/>
      <c r="BW18" s="202"/>
      <c r="BX18" s="202"/>
      <c r="BY18" s="202"/>
      <c r="BZ18" s="202"/>
      <c r="CA18" s="202"/>
      <c r="CB18" s="202"/>
      <c r="CC18" s="202"/>
      <c r="CD18" s="202"/>
      <c r="CE18" s="202"/>
      <c r="CF18" s="202"/>
      <c r="CG18" s="202"/>
      <c r="CH18" s="202"/>
      <c r="CI18" s="202"/>
      <c r="CJ18" s="202"/>
      <c r="CK18" s="202"/>
      <c r="CL18" s="202"/>
      <c r="CM18" s="202"/>
      <c r="CN18" s="202"/>
      <c r="CO18" s="202"/>
      <c r="CP18" s="202"/>
      <c r="CQ18" s="202"/>
      <c r="CR18" s="202"/>
      <c r="CS18" s="202"/>
      <c r="CT18" s="202"/>
      <c r="CU18" s="96"/>
    </row>
    <row r="19" s="106" customFormat="1" ht="25.5" customHeight="1" spans="1:99">
      <c r="A19" s="205"/>
      <c r="B19" s="206"/>
      <c r="C19" s="200" t="s">
        <v>152</v>
      </c>
      <c r="D19" s="131">
        <f>3774400/10000</f>
        <v>377.44</v>
      </c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2"/>
      <c r="BA19" s="202"/>
      <c r="BB19" s="202"/>
      <c r="BC19" s="202"/>
      <c r="BD19" s="202"/>
      <c r="BE19" s="202"/>
      <c r="BF19" s="202"/>
      <c r="BG19" s="202"/>
      <c r="BH19" s="202"/>
      <c r="BI19" s="202"/>
      <c r="BJ19" s="202"/>
      <c r="BK19" s="202"/>
      <c r="BL19" s="202"/>
      <c r="BM19" s="202"/>
      <c r="BN19" s="202"/>
      <c r="BO19" s="202"/>
      <c r="BP19" s="202"/>
      <c r="BQ19" s="202"/>
      <c r="BR19" s="202"/>
      <c r="BS19" s="202"/>
      <c r="BT19" s="202"/>
      <c r="BU19" s="202"/>
      <c r="BV19" s="202"/>
      <c r="BW19" s="202"/>
      <c r="BX19" s="202"/>
      <c r="BY19" s="202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96"/>
    </row>
    <row r="20" s="106" customFormat="1" ht="25.5" customHeight="1" spans="1:99">
      <c r="A20" s="205"/>
      <c r="B20" s="206"/>
      <c r="C20" s="200" t="s">
        <v>153</v>
      </c>
      <c r="D20" s="131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02"/>
      <c r="AO20" s="202"/>
      <c r="AP20" s="202"/>
      <c r="AQ20" s="202"/>
      <c r="AR20" s="202"/>
      <c r="AS20" s="202"/>
      <c r="AT20" s="202"/>
      <c r="AU20" s="202"/>
      <c r="AV20" s="202"/>
      <c r="AW20" s="202"/>
      <c r="AX20" s="202"/>
      <c r="AY20" s="202"/>
      <c r="AZ20" s="202"/>
      <c r="BA20" s="202"/>
      <c r="BB20" s="202"/>
      <c r="BC20" s="202"/>
      <c r="BD20" s="202"/>
      <c r="BE20" s="202"/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96"/>
    </row>
    <row r="21" s="106" customFormat="1" ht="25.5" customHeight="1" spans="1:99">
      <c r="A21" s="205"/>
      <c r="B21" s="206"/>
      <c r="C21" s="200" t="s">
        <v>154</v>
      </c>
      <c r="D21" s="131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2"/>
      <c r="AI21" s="202"/>
      <c r="AJ21" s="202"/>
      <c r="AK21" s="202"/>
      <c r="AL21" s="202"/>
      <c r="AM21" s="202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202"/>
      <c r="BI21" s="202"/>
      <c r="BJ21" s="202"/>
      <c r="BK21" s="202"/>
      <c r="BL21" s="202"/>
      <c r="BM21" s="202"/>
      <c r="BN21" s="202"/>
      <c r="BO21" s="202"/>
      <c r="BP21" s="202"/>
      <c r="BQ21" s="202"/>
      <c r="BR21" s="202"/>
      <c r="BS21" s="202"/>
      <c r="BT21" s="202"/>
      <c r="BU21" s="202"/>
      <c r="BV21" s="202"/>
      <c r="BW21" s="202"/>
      <c r="BX21" s="202"/>
      <c r="BY21" s="202"/>
      <c r="BZ21" s="202"/>
      <c r="CA21" s="202"/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202"/>
      <c r="CQ21" s="202"/>
      <c r="CR21" s="202"/>
      <c r="CS21" s="202"/>
      <c r="CT21" s="202"/>
      <c r="CU21" s="96"/>
    </row>
    <row r="22" s="106" customFormat="1" ht="25.5" customHeight="1" spans="1:99">
      <c r="A22" s="205"/>
      <c r="B22" s="206"/>
      <c r="C22" s="200" t="s">
        <v>155</v>
      </c>
      <c r="D22" s="131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2"/>
      <c r="Y22" s="202"/>
      <c r="Z22" s="202"/>
      <c r="AA22" s="202"/>
      <c r="AB22" s="202"/>
      <c r="AC22" s="202"/>
      <c r="AD22" s="202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/>
      <c r="BT22" s="202"/>
      <c r="BU22" s="202"/>
      <c r="BV22" s="202"/>
      <c r="BW22" s="202"/>
      <c r="BX22" s="202"/>
      <c r="BY22" s="202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96"/>
    </row>
    <row r="23" s="106" customFormat="1" ht="25.5" customHeight="1" spans="1:99">
      <c r="A23" s="205"/>
      <c r="B23" s="206"/>
      <c r="C23" s="200" t="s">
        <v>156</v>
      </c>
      <c r="D23" s="131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96"/>
    </row>
    <row r="24" s="106" customFormat="1" ht="25.5" customHeight="1" spans="1:99">
      <c r="A24" s="205"/>
      <c r="B24" s="206"/>
      <c r="C24" s="200" t="s">
        <v>157</v>
      </c>
      <c r="D24" s="131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96"/>
    </row>
    <row r="25" s="106" customFormat="1" ht="25.5" customHeight="1" spans="1:99">
      <c r="A25" s="205"/>
      <c r="B25" s="206"/>
      <c r="C25" s="200" t="s">
        <v>158</v>
      </c>
      <c r="D25" s="131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96"/>
    </row>
    <row r="26" s="106" customFormat="1" ht="25.5" customHeight="1" spans="1:99">
      <c r="A26" s="205"/>
      <c r="B26" s="206"/>
      <c r="C26" s="200" t="s">
        <v>159</v>
      </c>
      <c r="D26" s="131">
        <f>686664/10000</f>
        <v>68.6664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96"/>
    </row>
    <row r="27" s="106" customFormat="1" ht="25.5" customHeight="1" spans="1:99">
      <c r="A27" s="205"/>
      <c r="B27" s="206"/>
      <c r="C27" s="200" t="s">
        <v>160</v>
      </c>
      <c r="D27" s="131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96"/>
    </row>
    <row r="28" s="106" customFormat="1" ht="25.5" customHeight="1" spans="1:99">
      <c r="A28" s="205"/>
      <c r="B28" s="206"/>
      <c r="C28" s="200" t="s">
        <v>161</v>
      </c>
      <c r="D28" s="131"/>
      <c r="E28" s="202"/>
      <c r="F28" s="202"/>
      <c r="G28" s="202"/>
      <c r="H28" s="202"/>
      <c r="I28" s="202"/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  <c r="W28" s="202"/>
      <c r="X28" s="202"/>
      <c r="Y28" s="202"/>
      <c r="Z28" s="202"/>
      <c r="AA28" s="202"/>
      <c r="AB28" s="202"/>
      <c r="AC28" s="202"/>
      <c r="AD28" s="202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96"/>
    </row>
    <row r="29" s="106" customFormat="1" ht="25.5" customHeight="1" spans="1:99">
      <c r="A29" s="205"/>
      <c r="B29" s="206"/>
      <c r="C29" s="200" t="s">
        <v>162</v>
      </c>
      <c r="D29" s="208"/>
      <c r="E29" s="202"/>
      <c r="F29" s="202"/>
      <c r="G29" s="202"/>
      <c r="H29" s="202"/>
      <c r="I29" s="202"/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96"/>
    </row>
    <row r="30" s="106" customFormat="1" ht="25.5" customHeight="1" spans="1:99">
      <c r="A30" s="205"/>
      <c r="B30" s="206"/>
      <c r="C30" s="200" t="s">
        <v>163</v>
      </c>
      <c r="D30" s="131"/>
      <c r="E30" s="202"/>
      <c r="F30" s="202"/>
      <c r="G30" s="202"/>
      <c r="H30" s="202"/>
      <c r="I30" s="202"/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96"/>
    </row>
    <row r="31" s="106" customFormat="1" ht="25.5" customHeight="1" spans="1:99">
      <c r="A31" s="205"/>
      <c r="B31" s="206"/>
      <c r="C31" s="200" t="s">
        <v>164</v>
      </c>
      <c r="D31" s="13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96"/>
    </row>
    <row r="32" s="106" customFormat="1" ht="25.5" customHeight="1" spans="1:99">
      <c r="A32" s="205"/>
      <c r="B32" s="206"/>
      <c r="C32" s="200" t="s">
        <v>165</v>
      </c>
      <c r="D32" s="131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96"/>
    </row>
    <row r="33" s="106" customFormat="1" ht="25.5" customHeight="1" spans="1:99">
      <c r="A33" s="205"/>
      <c r="B33" s="206"/>
      <c r="C33" s="200" t="s">
        <v>166</v>
      </c>
      <c r="D33" s="131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96"/>
    </row>
    <row r="34" s="106" customFormat="1" ht="25.5" customHeight="1" spans="1:99">
      <c r="A34" s="205"/>
      <c r="B34" s="206"/>
      <c r="C34" s="200" t="s">
        <v>167</v>
      </c>
      <c r="D34" s="131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2"/>
      <c r="CP34" s="202"/>
      <c r="CQ34" s="202"/>
      <c r="CR34" s="202"/>
      <c r="CS34" s="202"/>
      <c r="CT34" s="202"/>
      <c r="CU34" s="96"/>
    </row>
    <row r="35" s="106" customFormat="1" ht="25.5" customHeight="1" spans="1:99">
      <c r="A35" s="209" t="s">
        <v>168</v>
      </c>
      <c r="B35" s="210">
        <f>SUM(B7)</f>
        <v>1601.95844</v>
      </c>
      <c r="C35" s="211" t="s">
        <v>169</v>
      </c>
      <c r="D35" s="208">
        <f>SUM(D7:D34)</f>
        <v>1601.95844</v>
      </c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202"/>
      <c r="CP35" s="202"/>
      <c r="CQ35" s="202"/>
      <c r="CR35" s="202"/>
      <c r="CS35" s="202"/>
      <c r="CT35" s="202"/>
      <c r="CU35" s="96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E9" sqref="E9"/>
    </sheetView>
  </sheetViews>
  <sheetFormatPr defaultColWidth="9.14285714285714" defaultRowHeight="12.75" customHeight="1"/>
  <cols>
    <col min="1" max="1" width="41.8571428571429" style="95" customWidth="1"/>
    <col min="2" max="2" width="14.4285714285714" style="95" customWidth="1"/>
    <col min="3" max="11" width="14.2857142857143" style="95" customWidth="1"/>
    <col min="12" max="13" width="6.85714285714286" style="95" customWidth="1"/>
    <col min="14" max="16384" width="9.14285714285714" style="97"/>
  </cols>
  <sheetData>
    <row r="1" ht="24.75" customHeight="1" spans="1:1">
      <c r="A1" s="119" t="s">
        <v>29</v>
      </c>
    </row>
    <row r="2" ht="24.75" customHeight="1" spans="1:11">
      <c r="A2" s="98" t="s">
        <v>170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ht="24.75" customHeight="1" spans="11:11">
      <c r="K3" s="99" t="s">
        <v>31</v>
      </c>
    </row>
    <row r="4" ht="24.75" customHeight="1" spans="1:11">
      <c r="A4" s="100" t="s">
        <v>171</v>
      </c>
      <c r="B4" s="101" t="s">
        <v>94</v>
      </c>
      <c r="C4" s="101" t="s">
        <v>172</v>
      </c>
      <c r="D4" s="101"/>
      <c r="E4" s="101"/>
      <c r="F4" s="101" t="s">
        <v>173</v>
      </c>
      <c r="G4" s="101"/>
      <c r="H4" s="101"/>
      <c r="I4" s="101" t="s">
        <v>174</v>
      </c>
      <c r="J4" s="101"/>
      <c r="K4" s="102"/>
    </row>
    <row r="5" ht="24.75" customHeight="1" spans="1:11">
      <c r="A5" s="100"/>
      <c r="B5" s="101"/>
      <c r="C5" s="101" t="s">
        <v>94</v>
      </c>
      <c r="D5" s="101" t="s">
        <v>90</v>
      </c>
      <c r="E5" s="101" t="s">
        <v>91</v>
      </c>
      <c r="F5" s="101" t="s">
        <v>94</v>
      </c>
      <c r="G5" s="101" t="s">
        <v>90</v>
      </c>
      <c r="H5" s="101" t="s">
        <v>91</v>
      </c>
      <c r="I5" s="159" t="s">
        <v>94</v>
      </c>
      <c r="J5" s="159" t="s">
        <v>90</v>
      </c>
      <c r="K5" s="160" t="s">
        <v>91</v>
      </c>
    </row>
    <row r="6" ht="24.75" customHeight="1" spans="1:11">
      <c r="A6" s="100" t="s">
        <v>93</v>
      </c>
      <c r="B6" s="101">
        <v>1</v>
      </c>
      <c r="C6" s="101">
        <v>2</v>
      </c>
      <c r="D6" s="101">
        <v>3</v>
      </c>
      <c r="E6" s="101">
        <v>4</v>
      </c>
      <c r="F6" s="101">
        <v>2</v>
      </c>
      <c r="G6" s="101">
        <v>3</v>
      </c>
      <c r="H6" s="101">
        <v>4</v>
      </c>
      <c r="I6" s="101">
        <v>2</v>
      </c>
      <c r="J6" s="101">
        <v>3</v>
      </c>
      <c r="K6" s="102">
        <v>4</v>
      </c>
    </row>
    <row r="7" s="106" customFormat="1" ht="24.75" customHeight="1" spans="1:13">
      <c r="A7" s="103" t="s">
        <v>94</v>
      </c>
      <c r="B7" s="162">
        <f>16019584.4/10000</f>
        <v>1601.95844</v>
      </c>
      <c r="C7" s="162">
        <f>16019584.4/10000</f>
        <v>1601.95844</v>
      </c>
      <c r="D7" s="162">
        <f>10372293.4/10000</f>
        <v>1037.22934</v>
      </c>
      <c r="E7" s="178">
        <f>5647291/10000</f>
        <v>564.7291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5">
        <v>0</v>
      </c>
      <c r="L7" s="96"/>
      <c r="M7" s="96"/>
    </row>
    <row r="8" ht="24.75" customHeight="1" spans="1:11">
      <c r="A8" s="103" t="s">
        <v>175</v>
      </c>
      <c r="B8" s="162">
        <f>16019584.4/10000</f>
        <v>1601.95844</v>
      </c>
      <c r="C8" s="162">
        <f>16019584.4/10000</f>
        <v>1601.95844</v>
      </c>
      <c r="D8" s="162">
        <f>10372293.4/10000</f>
        <v>1037.22934</v>
      </c>
      <c r="E8" s="178">
        <f>5647291/10000</f>
        <v>564.7291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5">
        <v>0</v>
      </c>
    </row>
    <row r="9" ht="24.75" customHeight="1" spans="1:11">
      <c r="A9" s="107" t="s">
        <v>176</v>
      </c>
      <c r="B9" s="162">
        <f>16019584.4/10000</f>
        <v>1601.95844</v>
      </c>
      <c r="C9" s="162">
        <f>16019584.4/10000</f>
        <v>1601.95844</v>
      </c>
      <c r="D9" s="178">
        <f>10372293.4/10000</f>
        <v>1037.22934</v>
      </c>
      <c r="E9" s="178">
        <f>5647291/10000</f>
        <v>564.7291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9">
        <v>0</v>
      </c>
    </row>
    <row r="10" ht="24.75" customHeight="1" spans="1:11">
      <c r="A10" s="107"/>
      <c r="B10" s="108"/>
      <c r="C10" s="108"/>
      <c r="D10" s="108"/>
      <c r="E10" s="108"/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9">
        <v>0</v>
      </c>
    </row>
    <row r="11" ht="24.75" customHeight="1" spans="1:11">
      <c r="A11" s="107"/>
      <c r="B11" s="108"/>
      <c r="C11" s="108"/>
      <c r="D11" s="108"/>
      <c r="E11" s="108"/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opLeftCell="A17" workbookViewId="0">
      <selection activeCell="E12" sqref="E12"/>
    </sheetView>
  </sheetViews>
  <sheetFormatPr defaultColWidth="9.14285714285714" defaultRowHeight="12.75" customHeight="1" outlineLevelCol="6"/>
  <cols>
    <col min="1" max="1" width="18" style="95" customWidth="1"/>
    <col min="2" max="2" width="45.5714285714286" style="95" customWidth="1"/>
    <col min="3" max="5" width="17.8571428571429" style="95" customWidth="1"/>
    <col min="6" max="7" width="6.85714285714286" style="95" customWidth="1"/>
    <col min="8" max="16384" width="9.14285714285714" style="97"/>
  </cols>
  <sheetData>
    <row r="1" ht="24.75" customHeight="1" spans="1:2">
      <c r="A1" s="119" t="s">
        <v>29</v>
      </c>
      <c r="B1" s="120"/>
    </row>
    <row r="2" ht="24.75" customHeight="1" spans="1:5">
      <c r="A2" s="98" t="s">
        <v>177</v>
      </c>
      <c r="B2" s="98"/>
      <c r="C2" s="98"/>
      <c r="D2" s="98"/>
      <c r="E2" s="98"/>
    </row>
    <row r="3" ht="24.75" customHeight="1" spans="5:5">
      <c r="E3" s="99" t="s">
        <v>31</v>
      </c>
    </row>
    <row r="4" ht="24.75" customHeight="1" spans="1:5">
      <c r="A4" s="100" t="s">
        <v>88</v>
      </c>
      <c r="B4" s="101"/>
      <c r="C4" s="100" t="s">
        <v>172</v>
      </c>
      <c r="D4" s="101"/>
      <c r="E4" s="102"/>
    </row>
    <row r="5" ht="24.75" customHeight="1" spans="1:5">
      <c r="A5" s="100" t="s">
        <v>178</v>
      </c>
      <c r="B5" s="101" t="s">
        <v>179</v>
      </c>
      <c r="C5" s="159" t="s">
        <v>94</v>
      </c>
      <c r="D5" s="159" t="s">
        <v>90</v>
      </c>
      <c r="E5" s="160" t="s">
        <v>91</v>
      </c>
    </row>
    <row r="6" ht="24.75" customHeight="1" spans="1:5">
      <c r="A6" s="100" t="s">
        <v>93</v>
      </c>
      <c r="B6" s="101" t="s">
        <v>93</v>
      </c>
      <c r="C6" s="101">
        <v>1</v>
      </c>
      <c r="D6" s="101">
        <v>2</v>
      </c>
      <c r="E6" s="121">
        <v>3</v>
      </c>
    </row>
    <row r="7" s="106" customFormat="1" ht="24.75" customHeight="1" spans="1:7">
      <c r="A7" s="103"/>
      <c r="B7" s="177" t="s">
        <v>94</v>
      </c>
      <c r="C7" s="178">
        <f>SUM(C8+C13+C19+C24+C27+C30+C34)</f>
        <v>1601.95844</v>
      </c>
      <c r="D7" s="179">
        <f>SUM(D8+D13+D19+D24+D27+D30+D34)</f>
        <v>1037.22934</v>
      </c>
      <c r="E7" s="164">
        <f>SUM(E8+E24+E27+E30)</f>
        <v>564.7291</v>
      </c>
      <c r="F7" s="96"/>
      <c r="G7" s="96"/>
    </row>
    <row r="8" ht="24.75" customHeight="1" spans="1:5">
      <c r="A8" s="103" t="s">
        <v>180</v>
      </c>
      <c r="B8" s="177" t="s">
        <v>95</v>
      </c>
      <c r="C8" s="178">
        <f>8905088/10000</f>
        <v>890.5088</v>
      </c>
      <c r="D8" s="178">
        <f>8295088/10000</f>
        <v>829.5088</v>
      </c>
      <c r="E8" s="180">
        <f>610000/10000</f>
        <v>61</v>
      </c>
    </row>
    <row r="9" ht="24.75" customHeight="1" spans="1:5">
      <c r="A9" s="103" t="s">
        <v>181</v>
      </c>
      <c r="B9" s="177" t="s">
        <v>182</v>
      </c>
      <c r="C9" s="104">
        <f>SUM(C10:C12)</f>
        <v>890.5088</v>
      </c>
      <c r="D9" s="104">
        <f>SUM(D10:D12)</f>
        <v>829.5088</v>
      </c>
      <c r="E9" s="105">
        <f>SUM(E10:E12)</f>
        <v>61</v>
      </c>
    </row>
    <row r="10" ht="24.75" customHeight="1" spans="1:5">
      <c r="A10" s="107" t="s">
        <v>183</v>
      </c>
      <c r="B10" s="181" t="s">
        <v>97</v>
      </c>
      <c r="C10" s="108">
        <f>8280088/10000</f>
        <v>828.0088</v>
      </c>
      <c r="D10" s="108">
        <f>8280088/10000</f>
        <v>828.0088</v>
      </c>
      <c r="E10" s="109"/>
    </row>
    <row r="11" ht="24.75" customHeight="1" spans="1:5">
      <c r="A11" s="107" t="s">
        <v>184</v>
      </c>
      <c r="B11" s="181" t="s">
        <v>185</v>
      </c>
      <c r="C11" s="108">
        <f>600000/10000</f>
        <v>60</v>
      </c>
      <c r="D11" s="108"/>
      <c r="E11" s="109">
        <f>600000/10000</f>
        <v>60</v>
      </c>
    </row>
    <row r="12" ht="24.75" customHeight="1" spans="1:5">
      <c r="A12" s="107" t="s">
        <v>186</v>
      </c>
      <c r="B12" s="181" t="s">
        <v>187</v>
      </c>
      <c r="C12" s="108">
        <f>25000/10000</f>
        <v>2.5</v>
      </c>
      <c r="D12" s="108">
        <f>15000/10000</f>
        <v>1.5</v>
      </c>
      <c r="E12" s="109">
        <f>10000/10000</f>
        <v>1</v>
      </c>
    </row>
    <row r="13" ht="24.75" customHeight="1" spans="1:5">
      <c r="A13" s="103" t="s">
        <v>188</v>
      </c>
      <c r="B13" s="177" t="s">
        <v>105</v>
      </c>
      <c r="C13" s="104">
        <f>SUM(C14+C17)</f>
        <v>98.42184</v>
      </c>
      <c r="D13" s="104">
        <f>SUM(D14+D17)</f>
        <v>98.42184</v>
      </c>
      <c r="E13" s="105"/>
    </row>
    <row r="14" ht="24.75" customHeight="1" spans="1:5">
      <c r="A14" s="103" t="s">
        <v>189</v>
      </c>
      <c r="B14" s="177" t="s">
        <v>106</v>
      </c>
      <c r="C14" s="104">
        <f>SUM(C15:C16)</f>
        <v>91.5552</v>
      </c>
      <c r="D14" s="104">
        <f>SUM(D15:D16)</f>
        <v>91.5552</v>
      </c>
      <c r="E14" s="105"/>
    </row>
    <row r="15" ht="24.75" customHeight="1" spans="1:5">
      <c r="A15" s="107" t="s">
        <v>190</v>
      </c>
      <c r="B15" s="181" t="s">
        <v>107</v>
      </c>
      <c r="C15" s="108"/>
      <c r="D15" s="108"/>
      <c r="E15" s="109"/>
    </row>
    <row r="16" ht="24.75" customHeight="1" spans="1:5">
      <c r="A16" s="107" t="s">
        <v>191</v>
      </c>
      <c r="B16" s="181" t="s">
        <v>108</v>
      </c>
      <c r="C16" s="108">
        <f>915552/10000</f>
        <v>91.5552</v>
      </c>
      <c r="D16" s="108">
        <f>915552/10000</f>
        <v>91.5552</v>
      </c>
      <c r="E16" s="109"/>
    </row>
    <row r="17" ht="24.75" customHeight="1" spans="1:5">
      <c r="A17" s="103" t="s">
        <v>192</v>
      </c>
      <c r="B17" s="177" t="s">
        <v>109</v>
      </c>
      <c r="C17" s="104">
        <f>SUM(C18)</f>
        <v>6.86664</v>
      </c>
      <c r="D17" s="104">
        <f>SUM(D18)</f>
        <v>6.86664</v>
      </c>
      <c r="E17" s="105"/>
    </row>
    <row r="18" ht="24.75" customHeight="1" spans="1:5">
      <c r="A18" s="107" t="s">
        <v>193</v>
      </c>
      <c r="B18" s="181" t="s">
        <v>110</v>
      </c>
      <c r="C18" s="108">
        <f>68666.4/10000</f>
        <v>6.86664</v>
      </c>
      <c r="D18" s="108">
        <f>68666.4/10000</f>
        <v>6.86664</v>
      </c>
      <c r="E18" s="109"/>
    </row>
    <row r="19" ht="24.75" customHeight="1" spans="1:5">
      <c r="A19" s="103" t="s">
        <v>194</v>
      </c>
      <c r="B19" s="177" t="s">
        <v>111</v>
      </c>
      <c r="C19" s="104">
        <f>SUM(C20)</f>
        <v>40.6323</v>
      </c>
      <c r="D19" s="104">
        <f>SUM(D20)</f>
        <v>40.6323</v>
      </c>
      <c r="E19" s="105"/>
    </row>
    <row r="20" ht="24" customHeight="1" spans="1:5">
      <c r="A20" s="103" t="s">
        <v>195</v>
      </c>
      <c r="B20" s="177" t="s">
        <v>112</v>
      </c>
      <c r="C20" s="104">
        <f>SUM(C21:C23)</f>
        <v>40.6323</v>
      </c>
      <c r="D20" s="104">
        <f>SUM(D21:D23)</f>
        <v>40.6323</v>
      </c>
      <c r="E20" s="105"/>
    </row>
    <row r="21" ht="24.75" customHeight="1" spans="1:5">
      <c r="A21" s="107" t="s">
        <v>196</v>
      </c>
      <c r="B21" s="181" t="s">
        <v>113</v>
      </c>
      <c r="C21" s="108">
        <f>406323/10000</f>
        <v>40.6323</v>
      </c>
      <c r="D21" s="108">
        <f>406323/10000</f>
        <v>40.6323</v>
      </c>
      <c r="E21" s="109"/>
    </row>
    <row r="22" ht="24.75" customHeight="1" spans="1:5">
      <c r="A22" s="107" t="s">
        <v>197</v>
      </c>
      <c r="B22" s="181" t="s">
        <v>114</v>
      </c>
      <c r="C22" s="108"/>
      <c r="D22" s="108"/>
      <c r="E22" s="109"/>
    </row>
    <row r="23" ht="24.75" customHeight="1" spans="1:5">
      <c r="A23" s="107" t="s">
        <v>198</v>
      </c>
      <c r="B23" s="181" t="s">
        <v>115</v>
      </c>
      <c r="C23" s="108"/>
      <c r="D23" s="108"/>
      <c r="E23" s="109"/>
    </row>
    <row r="24" ht="24.75" customHeight="1" spans="1:5">
      <c r="A24" s="103" t="s">
        <v>199</v>
      </c>
      <c r="B24" s="177" t="s">
        <v>116</v>
      </c>
      <c r="C24" s="104">
        <f>SUM(C25)</f>
        <v>84.8891</v>
      </c>
      <c r="D24" s="104">
        <f>SUM(D25)</f>
        <v>0</v>
      </c>
      <c r="E24" s="105">
        <f>SUM(E25)</f>
        <v>84.8891</v>
      </c>
    </row>
    <row r="25" ht="24.75" customHeight="1" spans="1:5">
      <c r="A25" s="103" t="s">
        <v>200</v>
      </c>
      <c r="B25" s="177" t="s">
        <v>117</v>
      </c>
      <c r="C25" s="104">
        <f>SUM(C26)</f>
        <v>84.8891</v>
      </c>
      <c r="D25" s="104">
        <f>SUM(D26)</f>
        <v>0</v>
      </c>
      <c r="E25" s="105">
        <f>SUM(E26)</f>
        <v>84.8891</v>
      </c>
    </row>
    <row r="26" ht="24.75" customHeight="1" spans="1:5">
      <c r="A26" s="182" t="s">
        <v>201</v>
      </c>
      <c r="B26" s="183" t="s">
        <v>118</v>
      </c>
      <c r="C26" s="167">
        <f>848891/10000</f>
        <v>84.8891</v>
      </c>
      <c r="D26" s="167"/>
      <c r="E26" s="184">
        <f>848891/10000</f>
        <v>84.8891</v>
      </c>
    </row>
    <row r="27" ht="24.75" customHeight="1" spans="1:5">
      <c r="A27" s="103" t="s">
        <v>202</v>
      </c>
      <c r="B27" s="177" t="s">
        <v>119</v>
      </c>
      <c r="C27" s="104">
        <f>SUM(C28)</f>
        <v>41.4</v>
      </c>
      <c r="D27" s="104"/>
      <c r="E27" s="105">
        <f>414000/10000</f>
        <v>41.4</v>
      </c>
    </row>
    <row r="28" ht="24.75" customHeight="1" spans="1:5">
      <c r="A28" s="103" t="s">
        <v>203</v>
      </c>
      <c r="B28" s="177" t="s">
        <v>120</v>
      </c>
      <c r="C28" s="104">
        <f>SUM(C29)</f>
        <v>41.4</v>
      </c>
      <c r="D28" s="104"/>
      <c r="E28" s="105">
        <f>414000/10000</f>
        <v>41.4</v>
      </c>
    </row>
    <row r="29" ht="24.75" customHeight="1" spans="1:5">
      <c r="A29" s="182" t="s">
        <v>204</v>
      </c>
      <c r="B29" s="183" t="s">
        <v>121</v>
      </c>
      <c r="C29" s="167">
        <f>414000/10000</f>
        <v>41.4</v>
      </c>
      <c r="D29" s="167"/>
      <c r="E29" s="185">
        <f>414000/10000</f>
        <v>41.4</v>
      </c>
    </row>
    <row r="30" ht="24.75" customHeight="1" spans="1:5">
      <c r="A30" s="186">
        <v>213</v>
      </c>
      <c r="B30" s="187" t="s">
        <v>122</v>
      </c>
      <c r="C30" s="104">
        <f>3774400/10000</f>
        <v>377.44</v>
      </c>
      <c r="D30" s="109"/>
      <c r="E30" s="188">
        <f>E31</f>
        <v>377.44</v>
      </c>
    </row>
    <row r="31" ht="24.75" customHeight="1" spans="1:5">
      <c r="A31" s="189" t="s">
        <v>205</v>
      </c>
      <c r="B31" s="187" t="s">
        <v>123</v>
      </c>
      <c r="C31" s="104">
        <f>3774400/10000</f>
        <v>377.44</v>
      </c>
      <c r="D31" s="109"/>
      <c r="E31" s="188">
        <f>(E32+E33)</f>
        <v>377.44</v>
      </c>
    </row>
    <row r="32" ht="24.75" customHeight="1" spans="1:5">
      <c r="A32" s="190" t="s">
        <v>206</v>
      </c>
      <c r="B32" s="191" t="s">
        <v>207</v>
      </c>
      <c r="C32" s="109">
        <f>690000/10000</f>
        <v>69</v>
      </c>
      <c r="D32" s="108"/>
      <c r="E32" s="176">
        <f>690000/10000</f>
        <v>69</v>
      </c>
    </row>
    <row r="33" ht="24.75" customHeight="1" spans="1:5">
      <c r="A33" s="107" t="s">
        <v>208</v>
      </c>
      <c r="B33" s="191" t="s">
        <v>209</v>
      </c>
      <c r="C33" s="109">
        <f>3084400/10000</f>
        <v>308.44</v>
      </c>
      <c r="D33" s="108"/>
      <c r="E33" s="109">
        <f>3084400/10000</f>
        <v>308.44</v>
      </c>
    </row>
    <row r="34" ht="24.75" customHeight="1" spans="1:5">
      <c r="A34" s="103" t="s">
        <v>210</v>
      </c>
      <c r="B34" s="177" t="s">
        <v>126</v>
      </c>
      <c r="C34" s="104">
        <f>SUM(C35)</f>
        <v>68.6664</v>
      </c>
      <c r="D34" s="104">
        <f>SUM(D35)</f>
        <v>68.6664</v>
      </c>
      <c r="E34" s="105"/>
    </row>
    <row r="35" ht="24.75" customHeight="1" spans="1:5">
      <c r="A35" s="103" t="s">
        <v>211</v>
      </c>
      <c r="B35" s="177" t="s">
        <v>127</v>
      </c>
      <c r="C35" s="104">
        <f>SUM(C36)</f>
        <v>68.6664</v>
      </c>
      <c r="D35" s="104">
        <f>SUM(D36)</f>
        <v>68.6664</v>
      </c>
      <c r="E35" s="105"/>
    </row>
    <row r="36" ht="24.75" customHeight="1" spans="1:5">
      <c r="A36" s="107" t="s">
        <v>212</v>
      </c>
      <c r="B36" s="181" t="s">
        <v>128</v>
      </c>
      <c r="C36" s="108">
        <f>686664/10000</f>
        <v>68.6664</v>
      </c>
      <c r="D36" s="108">
        <f>686664/10000</f>
        <v>68.6664</v>
      </c>
      <c r="E36" s="10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showGridLines="0" showZeros="0" zoomScale="120" zoomScaleNormal="120" topLeftCell="A26" workbookViewId="0">
      <selection activeCell="C9" sqref="C9"/>
    </sheetView>
  </sheetViews>
  <sheetFormatPr defaultColWidth="9.14285714285714" defaultRowHeight="12.75" customHeight="1"/>
  <cols>
    <col min="1" max="1" width="21.2857142857143" style="95" customWidth="1"/>
    <col min="2" max="2" width="43.7142857142857" style="95" customWidth="1"/>
    <col min="3" max="5" width="17.2857142857143" style="95" customWidth="1"/>
    <col min="6" max="7" width="6.85714285714286" style="95" customWidth="1"/>
    <col min="8" max="16384" width="9.14285714285714" style="97"/>
  </cols>
  <sheetData>
    <row r="1" ht="24.75" customHeight="1" spans="1:2">
      <c r="A1" s="119" t="s">
        <v>29</v>
      </c>
      <c r="B1" s="120"/>
    </row>
    <row r="2" ht="24.75" customHeight="1" spans="1:5">
      <c r="A2" s="157" t="s">
        <v>213</v>
      </c>
      <c r="B2" s="157"/>
      <c r="C2" s="157"/>
      <c r="D2" s="157"/>
      <c r="E2" s="157"/>
    </row>
    <row r="3" ht="24.75" customHeight="1" spans="5:5">
      <c r="E3" s="99" t="s">
        <v>31</v>
      </c>
    </row>
    <row r="4" ht="24.75" customHeight="1" spans="1:5">
      <c r="A4" s="100" t="s">
        <v>214</v>
      </c>
      <c r="B4" s="101"/>
      <c r="C4" s="100" t="s">
        <v>215</v>
      </c>
      <c r="D4" s="101"/>
      <c r="E4" s="102"/>
    </row>
    <row r="5" ht="24.75" customHeight="1" spans="1:5">
      <c r="A5" s="158" t="s">
        <v>178</v>
      </c>
      <c r="B5" s="101" t="s">
        <v>179</v>
      </c>
      <c r="C5" s="147" t="s">
        <v>94</v>
      </c>
      <c r="D5" s="159" t="s">
        <v>216</v>
      </c>
      <c r="E5" s="160" t="s">
        <v>217</v>
      </c>
    </row>
    <row r="6" ht="24.75" customHeight="1" spans="1:5">
      <c r="A6" s="158" t="s">
        <v>93</v>
      </c>
      <c r="B6" s="101" t="s">
        <v>93</v>
      </c>
      <c r="C6" s="100">
        <v>1</v>
      </c>
      <c r="D6" s="101">
        <v>2</v>
      </c>
      <c r="E6" s="121">
        <v>3</v>
      </c>
    </row>
    <row r="7" s="106" customFormat="1" ht="25.5" customHeight="1" spans="1:7">
      <c r="A7" s="103"/>
      <c r="B7" s="161" t="s">
        <v>94</v>
      </c>
      <c r="C7" s="162">
        <f>SUM(C8+C18+C34)</f>
        <v>1037.22934</v>
      </c>
      <c r="D7" s="163">
        <f>SUM(D8+D18+D34)</f>
        <v>856.73074</v>
      </c>
      <c r="E7" s="164">
        <f>SUM(E8+E18+E34)</f>
        <v>176.8169</v>
      </c>
      <c r="F7" s="96"/>
      <c r="G7" s="96"/>
    </row>
    <row r="8" ht="25.5" customHeight="1" spans="1:5">
      <c r="A8" s="103" t="s">
        <v>218</v>
      </c>
      <c r="B8" s="161" t="s">
        <v>219</v>
      </c>
      <c r="C8" s="162">
        <f>SUM(C9:C17)</f>
        <v>849.97074</v>
      </c>
      <c r="D8" s="162">
        <f>SUM(D9:D17)</f>
        <v>849.97074</v>
      </c>
      <c r="E8" s="165">
        <f>SUM(E9:E17)</f>
        <v>0</v>
      </c>
    </row>
    <row r="9" ht="25.5" customHeight="1" spans="1:5">
      <c r="A9" s="107" t="s">
        <v>220</v>
      </c>
      <c r="B9" s="166" t="s">
        <v>221</v>
      </c>
      <c r="C9" s="167">
        <f>(303792+2565000)/10000</f>
        <v>286.8792</v>
      </c>
      <c r="D9" s="168">
        <f>2868792/10000</f>
        <v>286.8792</v>
      </c>
      <c r="E9" s="109"/>
    </row>
    <row r="10" ht="25.5" customHeight="1" spans="1:5">
      <c r="A10" s="107" t="s">
        <v>222</v>
      </c>
      <c r="B10" s="166" t="s">
        <v>223</v>
      </c>
      <c r="C10" s="167">
        <f>3464400/10000</f>
        <v>346.44</v>
      </c>
      <c r="D10" s="168">
        <f>3464400/10000</f>
        <v>346.44</v>
      </c>
      <c r="E10" s="109"/>
    </row>
    <row r="11" ht="25.5" customHeight="1" spans="1:5">
      <c r="A11" s="107" t="s">
        <v>224</v>
      </c>
      <c r="B11" s="166" t="s">
        <v>225</v>
      </c>
      <c r="C11" s="167">
        <f>(960+88350)/10000</f>
        <v>8.931</v>
      </c>
      <c r="D11" s="168">
        <f>89310/10000</f>
        <v>8.931</v>
      </c>
      <c r="E11" s="109"/>
    </row>
    <row r="12" ht="25.5" customHeight="1" spans="1:5">
      <c r="A12" s="107" t="s">
        <v>226</v>
      </c>
      <c r="B12" s="166" t="s">
        <v>227</v>
      </c>
      <c r="C12" s="167"/>
      <c r="D12" s="168"/>
      <c r="E12" s="109"/>
    </row>
    <row r="13" ht="25.5" customHeight="1" spans="1:5">
      <c r="A13" s="107" t="s">
        <v>228</v>
      </c>
      <c r="B13" s="166" t="s">
        <v>229</v>
      </c>
      <c r="C13" s="167">
        <f>915552/10000</f>
        <v>91.5552</v>
      </c>
      <c r="D13" s="168">
        <f>915552/10000</f>
        <v>91.5552</v>
      </c>
      <c r="E13" s="109"/>
    </row>
    <row r="14" ht="25.5" customHeight="1" spans="1:5">
      <c r="A14" s="107" t="s">
        <v>230</v>
      </c>
      <c r="B14" s="166" t="s">
        <v>231</v>
      </c>
      <c r="C14" s="167">
        <f>371943/10000</f>
        <v>37.1943</v>
      </c>
      <c r="D14" s="168">
        <f>371943/10000</f>
        <v>37.1943</v>
      </c>
      <c r="E14" s="109"/>
    </row>
    <row r="15" ht="25.5" customHeight="1" spans="1:5">
      <c r="A15" s="107" t="s">
        <v>232</v>
      </c>
      <c r="B15" s="166" t="s">
        <v>233</v>
      </c>
      <c r="C15" s="167">
        <f>34380/10000</f>
        <v>3.438</v>
      </c>
      <c r="D15" s="168">
        <f>34380/10000</f>
        <v>3.438</v>
      </c>
      <c r="E15" s="109"/>
    </row>
    <row r="16" ht="25.5" customHeight="1" spans="1:5">
      <c r="A16" s="107" t="s">
        <v>234</v>
      </c>
      <c r="B16" s="166" t="s">
        <v>235</v>
      </c>
      <c r="C16" s="167">
        <f>68666.4/10000</f>
        <v>6.86664</v>
      </c>
      <c r="D16" s="168">
        <f>68666.4/10000</f>
        <v>6.86664</v>
      </c>
      <c r="E16" s="109"/>
    </row>
    <row r="17" ht="25.5" customHeight="1" spans="1:5">
      <c r="A17" s="107" t="s">
        <v>236</v>
      </c>
      <c r="B17" s="166" t="s">
        <v>237</v>
      </c>
      <c r="C17" s="167">
        <f>686664/10000</f>
        <v>68.6664</v>
      </c>
      <c r="D17" s="168">
        <f>686664/10000</f>
        <v>68.6664</v>
      </c>
      <c r="E17" s="109"/>
    </row>
    <row r="18" ht="25.5" customHeight="1" spans="1:5">
      <c r="A18" s="103" t="s">
        <v>238</v>
      </c>
      <c r="B18" s="161" t="s">
        <v>239</v>
      </c>
      <c r="C18" s="162">
        <f>SUM(C19:C33)</f>
        <v>176.8186</v>
      </c>
      <c r="D18" s="162">
        <f>SUM(D19:D33)</f>
        <v>0</v>
      </c>
      <c r="E18" s="105">
        <f>SUM(E19:E33)</f>
        <v>176.8169</v>
      </c>
    </row>
    <row r="19" s="106" customFormat="1" ht="25.5" customHeight="1" spans="1:7">
      <c r="A19" s="169" t="s">
        <v>240</v>
      </c>
      <c r="B19" s="170" t="s">
        <v>241</v>
      </c>
      <c r="C19" s="171">
        <f>381000/10000</f>
        <v>38.1</v>
      </c>
      <c r="D19" s="172"/>
      <c r="E19" s="173">
        <f>381000/10000</f>
        <v>38.1</v>
      </c>
      <c r="F19" s="174"/>
      <c r="G19" s="174"/>
    </row>
    <row r="20" ht="25.5" customHeight="1" spans="1:5">
      <c r="A20" s="107" t="s">
        <v>242</v>
      </c>
      <c r="B20" s="166" t="s">
        <v>243</v>
      </c>
      <c r="C20" s="167">
        <f>5000/10000</f>
        <v>0.5</v>
      </c>
      <c r="D20" s="168"/>
      <c r="E20" s="109">
        <f>5000/10000</f>
        <v>0.5</v>
      </c>
    </row>
    <row r="21" ht="25.5" customHeight="1" spans="1:5">
      <c r="A21" s="107" t="s">
        <v>244</v>
      </c>
      <c r="B21" s="166" t="s">
        <v>245</v>
      </c>
      <c r="C21" s="167">
        <f>100000/10000</f>
        <v>10</v>
      </c>
      <c r="D21" s="168"/>
      <c r="E21" s="109">
        <f>100000/10000</f>
        <v>10</v>
      </c>
    </row>
    <row r="22" ht="25.5" customHeight="1" spans="1:5">
      <c r="A22" s="107" t="s">
        <v>246</v>
      </c>
      <c r="B22" s="166" t="s">
        <v>247</v>
      </c>
      <c r="C22" s="167">
        <f>30000/10000</f>
        <v>3</v>
      </c>
      <c r="D22" s="168"/>
      <c r="E22" s="109">
        <f>30000/10000</f>
        <v>3</v>
      </c>
    </row>
    <row r="23" ht="25.5" customHeight="1" spans="1:9">
      <c r="A23" s="107" t="s">
        <v>248</v>
      </c>
      <c r="B23" s="166" t="s">
        <v>249</v>
      </c>
      <c r="C23" s="167">
        <f>(447517+300+4500+300)/10000</f>
        <v>45.2617</v>
      </c>
      <c r="D23" s="168"/>
      <c r="E23" s="109">
        <v>45.26</v>
      </c>
      <c r="I23" s="97">
        <f>SUM(C19+C20+C21+C22+C24+C25+C26+C27+C28)</f>
        <v>90</v>
      </c>
    </row>
    <row r="24" ht="25.5" customHeight="1" spans="1:5">
      <c r="A24" s="107" t="s">
        <v>250</v>
      </c>
      <c r="B24" s="166" t="s">
        <v>251</v>
      </c>
      <c r="C24" s="167">
        <f>100000/10000</f>
        <v>10</v>
      </c>
      <c r="D24" s="168"/>
      <c r="E24" s="109">
        <f>100000/10000</f>
        <v>10</v>
      </c>
    </row>
    <row r="25" ht="25.5" customHeight="1" spans="1:5">
      <c r="A25" s="107" t="s">
        <v>252</v>
      </c>
      <c r="B25" s="166" t="s">
        <v>253</v>
      </c>
      <c r="C25" s="167">
        <f>170000/10000</f>
        <v>17</v>
      </c>
      <c r="D25" s="168"/>
      <c r="E25" s="109">
        <f>170000/10000</f>
        <v>17</v>
      </c>
    </row>
    <row r="26" ht="25.5" customHeight="1" spans="1:5">
      <c r="A26" s="107" t="s">
        <v>254</v>
      </c>
      <c r="B26" s="166" t="s">
        <v>255</v>
      </c>
      <c r="C26" s="167">
        <f>38000/10000</f>
        <v>3.8</v>
      </c>
      <c r="D26" s="168"/>
      <c r="E26" s="109">
        <f>38000/10000</f>
        <v>3.8</v>
      </c>
    </row>
    <row r="27" ht="25.5" customHeight="1" spans="1:5">
      <c r="A27" s="107" t="s">
        <v>256</v>
      </c>
      <c r="B27" s="166" t="s">
        <v>257</v>
      </c>
      <c r="C27" s="167">
        <f>38000/10000</f>
        <v>3.8</v>
      </c>
      <c r="D27" s="168"/>
      <c r="E27" s="109">
        <f>38000/10000</f>
        <v>3.8</v>
      </c>
    </row>
    <row r="28" ht="25.5" customHeight="1" spans="1:5">
      <c r="A28" s="107" t="s">
        <v>258</v>
      </c>
      <c r="B28" s="166" t="s">
        <v>259</v>
      </c>
      <c r="C28" s="167">
        <f>38000/10000</f>
        <v>3.8</v>
      </c>
      <c r="D28" s="168"/>
      <c r="E28" s="109">
        <f>38000/10000</f>
        <v>3.8</v>
      </c>
    </row>
    <row r="29" ht="25.5" customHeight="1" spans="1:5">
      <c r="A29" s="107" t="s">
        <v>260</v>
      </c>
      <c r="B29" s="166" t="s">
        <v>261</v>
      </c>
      <c r="C29" s="167">
        <f>114444/10000</f>
        <v>11.4444</v>
      </c>
      <c r="D29" s="168"/>
      <c r="E29" s="109">
        <f>114444/10000</f>
        <v>11.4444</v>
      </c>
    </row>
    <row r="30" ht="25.5" customHeight="1" spans="1:5">
      <c r="A30" s="107" t="s">
        <v>262</v>
      </c>
      <c r="B30" s="166" t="s">
        <v>263</v>
      </c>
      <c r="C30" s="167">
        <f>64125/10000</f>
        <v>6.4125</v>
      </c>
      <c r="D30" s="168"/>
      <c r="E30" s="109">
        <f>64125/10000</f>
        <v>6.4125</v>
      </c>
    </row>
    <row r="31" ht="25.5" customHeight="1" spans="1:5">
      <c r="A31" s="107" t="s">
        <v>264</v>
      </c>
      <c r="B31" s="166" t="s">
        <v>265</v>
      </c>
      <c r="C31" s="167"/>
      <c r="D31" s="168"/>
      <c r="E31" s="109"/>
    </row>
    <row r="32" ht="25.5" customHeight="1" spans="1:5">
      <c r="A32" s="107" t="s">
        <v>266</v>
      </c>
      <c r="B32" s="166" t="s">
        <v>267</v>
      </c>
      <c r="C32" s="167">
        <f>222000/10000</f>
        <v>22.2</v>
      </c>
      <c r="D32" s="168"/>
      <c r="E32" s="109">
        <f>222000/10000</f>
        <v>22.2</v>
      </c>
    </row>
    <row r="33" ht="25.5" customHeight="1" spans="1:5">
      <c r="A33" s="107" t="s">
        <v>268</v>
      </c>
      <c r="B33" s="166" t="s">
        <v>269</v>
      </c>
      <c r="C33" s="167">
        <f>15000/10000</f>
        <v>1.5</v>
      </c>
      <c r="D33" s="168"/>
      <c r="E33" s="175">
        <f>15000/10000</f>
        <v>1.5</v>
      </c>
    </row>
    <row r="34" ht="25.5" customHeight="1" spans="1:5">
      <c r="A34" s="103" t="s">
        <v>270</v>
      </c>
      <c r="B34" s="161" t="s">
        <v>271</v>
      </c>
      <c r="C34" s="162">
        <f>SUM(C35:C39)</f>
        <v>10.44</v>
      </c>
      <c r="D34" s="163">
        <f>SUM(D35:D39)</f>
        <v>6.76</v>
      </c>
      <c r="E34" s="164">
        <f>SUM(E35:E39)</f>
        <v>0</v>
      </c>
    </row>
    <row r="35" ht="25.5" customHeight="1" spans="1:5">
      <c r="A35" s="107" t="s">
        <v>272</v>
      </c>
      <c r="B35" s="166" t="s">
        <v>273</v>
      </c>
      <c r="C35" s="168">
        <f>16800/10000</f>
        <v>1.68</v>
      </c>
      <c r="D35" s="168"/>
      <c r="E35" s="176"/>
    </row>
    <row r="36" ht="25.5" customHeight="1" spans="1:5">
      <c r="A36" s="107" t="s">
        <v>274</v>
      </c>
      <c r="B36" s="166" t="s">
        <v>275</v>
      </c>
      <c r="C36" s="168">
        <f>20000/10000</f>
        <v>2</v>
      </c>
      <c r="D36" s="168"/>
      <c r="E36" s="109"/>
    </row>
    <row r="37" ht="25.5" customHeight="1" spans="1:5">
      <c r="A37" s="107" t="s">
        <v>276</v>
      </c>
      <c r="B37" s="166" t="s">
        <v>277</v>
      </c>
      <c r="C37" s="168">
        <f>4000/10000</f>
        <v>0.4</v>
      </c>
      <c r="D37" s="168">
        <f>4000/10000</f>
        <v>0.4</v>
      </c>
      <c r="E37" s="109"/>
    </row>
    <row r="38" ht="25.5" customHeight="1" spans="1:5">
      <c r="A38" s="107" t="s">
        <v>278</v>
      </c>
      <c r="B38" s="166" t="s">
        <v>279</v>
      </c>
      <c r="C38" s="168">
        <f>63600/10000</f>
        <v>6.36</v>
      </c>
      <c r="D38" s="168">
        <f>63600/10000</f>
        <v>6.36</v>
      </c>
      <c r="E38" s="109"/>
    </row>
    <row r="39" ht="25.5" customHeight="1" spans="1:5">
      <c r="A39" s="107" t="s">
        <v>280</v>
      </c>
      <c r="B39" s="166"/>
      <c r="C39" s="168"/>
      <c r="D39" s="168"/>
      <c r="E39" s="109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部门整体支出绩效目标申报表</vt:lpstr>
      <vt:lpstr>公共设施管理经费</vt:lpstr>
      <vt:lpstr>自收自支经费</vt:lpstr>
      <vt:lpstr>村级运转</vt:lpstr>
      <vt:lpstr>全域无垃圾保洁员报酬</vt:lpstr>
      <vt:lpstr>政协联络组经费及政协委员工作经费</vt:lpstr>
      <vt:lpstr>生态管护员工作经费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 蒋斌@@</cp:lastModifiedBy>
  <dcterms:created xsi:type="dcterms:W3CDTF">2018-01-17T04:55:00Z</dcterms:created>
  <cp:lastPrinted>2021-02-22T06:40:00Z</cp:lastPrinted>
  <dcterms:modified xsi:type="dcterms:W3CDTF">2021-06-22T02:45:12Z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10028670</vt:i4>
  </property>
  <property fmtid="{D5CDD505-2E9C-101B-9397-08002B2CF9AE}" pid="4" name="ICV">
    <vt:lpwstr>D0E3F41175CC463ABC98D3AFB8E023D1</vt:lpwstr>
  </property>
</Properties>
</file>