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西牛毛村 (2)" sheetId="1" r:id="rId1"/>
  </sheets>
  <definedNames>
    <definedName name="_xlnm.Print_Titles" localSheetId="0">'西牛毛村 (2)'!$1:$5</definedName>
    <definedName name="_xlnm._FilterDatabase" localSheetId="0" hidden="1">'西牛毛村 (2)'!$A$3:$M$5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<sst xmlns="http://schemas.openxmlformats.org/spreadsheetml/2006/main" count="161" uniqueCount="86">
  <si>
    <t>2024年肃南县白银乡西牛毛村落实第三轮草原补奖政策资金发放表</t>
  </si>
  <si>
    <t>审核单位（盖章）</t>
  </si>
  <si>
    <t>填报时间：2024年6月20日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</si>
  <si>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</si>
  <si>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</si>
  <si>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</si>
  <si>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</si>
  <si>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</si>
  <si>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</si>
  <si>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</si>
  <si>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</si>
  <si>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</si>
  <si>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总面积</t>
  </si>
  <si>
    <t>禁牧</t>
  </si>
  <si>
    <t>草畜平衡</t>
  </si>
  <si>
    <t>保底资金</t>
  </si>
  <si>
    <t>总计</t>
  </si>
  <si>
    <t>西牛毛村</t>
  </si>
  <si>
    <t>巴永礼</t>
  </si>
  <si>
    <t>巴彩英</t>
  </si>
  <si>
    <t>原户主巴永利</t>
  </si>
  <si>
    <t>苏依利特</t>
  </si>
  <si>
    <t>巴永红</t>
  </si>
  <si>
    <t>巴依尔</t>
  </si>
  <si>
    <t>马勇</t>
  </si>
  <si>
    <t>包秀花</t>
  </si>
  <si>
    <t>董阿玲</t>
  </si>
  <si>
    <t>封顶</t>
  </si>
  <si>
    <t>张继兵</t>
  </si>
  <si>
    <t>董仁强</t>
  </si>
  <si>
    <t>敖春燕</t>
  </si>
  <si>
    <t>敖小荣</t>
  </si>
  <si>
    <t>刘小梅</t>
  </si>
  <si>
    <t>童建国</t>
  </si>
  <si>
    <t>祁占红</t>
  </si>
  <si>
    <t>祁凯华</t>
  </si>
  <si>
    <t>乌布德力玛</t>
  </si>
  <si>
    <t>海军红</t>
  </si>
  <si>
    <t>李向明</t>
  </si>
  <si>
    <t>李向玲</t>
  </si>
  <si>
    <t>刘胜</t>
  </si>
  <si>
    <t>巴图达来</t>
  </si>
  <si>
    <t>王桂英</t>
  </si>
  <si>
    <t>刘志杰</t>
  </si>
  <si>
    <t>马雪娇</t>
  </si>
  <si>
    <t>祁小梅</t>
  </si>
  <si>
    <t>牧丹</t>
  </si>
  <si>
    <t>安斌</t>
  </si>
  <si>
    <t>安国勇</t>
  </si>
  <si>
    <t>刘红香</t>
  </si>
  <si>
    <t>安红卫</t>
  </si>
  <si>
    <t>安国生</t>
  </si>
  <si>
    <t>贺燕</t>
  </si>
  <si>
    <t>贺金芳</t>
  </si>
  <si>
    <t>童建军</t>
  </si>
  <si>
    <t>童建兵</t>
  </si>
  <si>
    <t>童建生</t>
  </si>
  <si>
    <t>蔡交交</t>
  </si>
  <si>
    <t>蔡玉梅</t>
  </si>
  <si>
    <t>吴天财</t>
  </si>
  <si>
    <t>道力吉额仁钦</t>
  </si>
  <si>
    <t>吴红兵</t>
  </si>
  <si>
    <t>吴红伟</t>
  </si>
  <si>
    <t>蔡春梅</t>
  </si>
  <si>
    <t>王继新</t>
  </si>
  <si>
    <t>王继进</t>
  </si>
  <si>
    <t>王金花</t>
  </si>
  <si>
    <t>王继军</t>
  </si>
  <si>
    <t>王继前</t>
  </si>
  <si>
    <t>王文爱</t>
  </si>
  <si>
    <t>王兴玲</t>
  </si>
  <si>
    <t>张文学</t>
  </si>
  <si>
    <t>车锋</t>
  </si>
  <si>
    <t>车军</t>
  </si>
  <si>
    <t>车红</t>
  </si>
  <si>
    <t>朱平志</t>
  </si>
  <si>
    <t>朱红</t>
  </si>
  <si>
    <t>朱彭</t>
  </si>
  <si>
    <t>朱红梅</t>
  </si>
  <si>
    <t>朱军志</t>
  </si>
  <si>
    <t>王文忠</t>
  </si>
  <si>
    <t>王召禄</t>
  </si>
  <si>
    <t>张文军</t>
  </si>
  <si>
    <t>车明</t>
  </si>
  <si>
    <t>王文孝</t>
  </si>
  <si>
    <t>肃南裕固族自治县白银蒙古族乡西牛毛村股份经济合作社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</si>
</sst>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.00_ "/>
  </numFmts>
  <fonts count="29">
    <font>
      <sz val="12"/>
      <name val="宋体"/>
      <charset val="134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176" fontId="1" fillId="0" borderId="0" xfId="0" applyNumberFormat="1" applyFont="1" applyFill="1">
      <alignment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6" fontId="8" fillId="0" borderId="2" xfId="51" applyNumberFormat="1" applyFont="1" applyFill="1" applyBorder="1" applyAlignment="1">
      <alignment horizontal="center" vertical="center"/>
    </xf>
    <xf numFmtId="0" fontId="8" fillId="0" borderId="2" xfId="51" applyNumberFormat="1" applyFont="1" applyFill="1" applyBorder="1" applyAlignment="1">
      <alignment horizontal="center" vertical="center"/>
    </xf>
    <xf numFmtId="49" fontId="8" fillId="0" borderId="2" xfId="5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zoomScaleSheetLayoutView="60" workbookViewId="0">
      <pane ySplit="5" topLeftCell="A28" activePane="bottomLeft" state="frozen"/>
      <selection/>
      <selection pane="bottomLeft" activeCell="A1" sqref="A1:M1"/>
    </sheetView>
  </sheetViews>
  <sheetFormatPr defaultColWidth="9" defaultRowHeight="13.5"/>
  <cols>
    <col min="1" max="1" width="4.25" style="1" customWidth="1"/>
    <col min="2" max="2" width="9.625" style="1" customWidth="1"/>
    <col min="3" max="3" width="8.625" style="2" customWidth="1"/>
    <col min="4" max="4" width="5.75" style="2" customWidth="1"/>
    <col min="5" max="5" width="8.5" style="3" customWidth="1"/>
    <col min="6" max="6" width="8.125" style="4" customWidth="1"/>
    <col min="7" max="7" width="9" style="4" customWidth="1"/>
    <col min="8" max="8" width="7" style="4" customWidth="1"/>
    <col min="9" max="9" width="11.875" style="5" customWidth="1"/>
    <col min="10" max="10" width="8.875" style="4" customWidth="1"/>
    <col min="11" max="11" width="9.625" style="4" customWidth="1"/>
    <col min="12" max="12" width="12" style="5" customWidth="1"/>
    <col min="13" max="13" width="12.125" style="6" customWidth="1"/>
    <col min="14" max="16384" width="9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31"/>
      <c r="K2" s="9" t="s">
        <v>3</v>
      </c>
      <c r="L2" s="9"/>
      <c r="M2" s="9"/>
    </row>
    <row r="3" ht="21.75" customHeight="1" spans="1:13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32" t="s">
        <v>11</v>
      </c>
    </row>
    <row r="4" ht="18.75" customHeight="1" spans="1:13">
      <c r="A4" s="10"/>
      <c r="B4" s="15"/>
      <c r="C4" s="10"/>
      <c r="D4" s="16"/>
      <c r="E4" s="17" t="s">
        <v>12</v>
      </c>
      <c r="F4" s="17" t="s">
        <v>13</v>
      </c>
      <c r="G4" s="17" t="s">
        <v>14</v>
      </c>
      <c r="H4" s="13"/>
      <c r="I4" s="33" t="s">
        <v>13</v>
      </c>
      <c r="J4" s="17" t="s">
        <v>14</v>
      </c>
      <c r="K4" s="34" t="s">
        <v>15</v>
      </c>
      <c r="L4" s="33" t="s">
        <v>16</v>
      </c>
      <c r="M4" s="32"/>
    </row>
    <row r="5" ht="13.9" customHeight="1" spans="1:13">
      <c r="A5" s="10"/>
      <c r="B5" s="18"/>
      <c r="C5" s="10"/>
      <c r="D5" s="19"/>
      <c r="E5" s="17"/>
      <c r="F5" s="17"/>
      <c r="G5" s="17"/>
      <c r="H5" s="13"/>
      <c r="I5" s="33"/>
      <c r="J5" s="17"/>
      <c r="K5" s="35"/>
      <c r="L5" s="33"/>
      <c r="M5" s="32"/>
    </row>
    <row r="6" ht="24.75" customHeight="1" spans="1:13">
      <c r="A6" s="20">
        <v>1</v>
      </c>
      <c r="B6" s="20" t="s">
        <v>17</v>
      </c>
      <c r="C6" s="21" t="s">
        <v>18</v>
      </c>
      <c r="D6" s="22">
        <v>3</v>
      </c>
      <c r="E6" s="23">
        <v>4978.4</v>
      </c>
      <c r="F6" s="23">
        <v>4978.4</v>
      </c>
      <c r="G6" s="24">
        <v>0</v>
      </c>
      <c r="H6" s="24">
        <v>0</v>
      </c>
      <c r="I6" s="36">
        <f t="shared" ref="I6:I12" si="0">ROUND(F6*15.5,2)</f>
        <v>77165.2</v>
      </c>
      <c r="J6" s="36">
        <f t="shared" ref="J6:J69" si="1">ROUND(G6*2.08,2)</f>
        <v>0</v>
      </c>
      <c r="K6" s="36">
        <f t="shared" ref="K6:K69" si="2">D6*4500</f>
        <v>13500</v>
      </c>
      <c r="L6" s="36">
        <f t="shared" ref="L6:L69" si="3">I6+J6+K6</f>
        <v>90665.2</v>
      </c>
      <c r="M6" s="20"/>
    </row>
    <row r="7" ht="24.75" customHeight="1" spans="1:13">
      <c r="A7" s="20">
        <v>2</v>
      </c>
      <c r="B7" s="20" t="s">
        <v>17</v>
      </c>
      <c r="C7" s="21" t="s">
        <v>19</v>
      </c>
      <c r="D7" s="22">
        <v>3</v>
      </c>
      <c r="E7" s="23">
        <v>4978.4</v>
      </c>
      <c r="F7" s="23">
        <v>4978.4</v>
      </c>
      <c r="G7" s="24">
        <v>0</v>
      </c>
      <c r="H7" s="24">
        <v>0</v>
      </c>
      <c r="I7" s="36">
        <f t="shared" si="0"/>
        <v>77165.2</v>
      </c>
      <c r="J7" s="36">
        <f t="shared" si="1"/>
        <v>0</v>
      </c>
      <c r="K7" s="36">
        <f t="shared" si="2"/>
        <v>13500</v>
      </c>
      <c r="L7" s="36">
        <f t="shared" si="3"/>
        <v>90665.2</v>
      </c>
      <c r="M7" s="37" t="s">
        <v>20</v>
      </c>
    </row>
    <row r="8" ht="24.75" customHeight="1" spans="1:13">
      <c r="A8" s="20">
        <v>3</v>
      </c>
      <c r="B8" s="20" t="s">
        <v>17</v>
      </c>
      <c r="C8" s="21" t="s">
        <v>21</v>
      </c>
      <c r="D8" s="22">
        <v>3</v>
      </c>
      <c r="E8" s="23">
        <v>2489.2</v>
      </c>
      <c r="F8" s="23">
        <v>2489.2</v>
      </c>
      <c r="G8" s="24">
        <v>0</v>
      </c>
      <c r="H8" s="24">
        <v>0</v>
      </c>
      <c r="I8" s="36">
        <f t="shared" si="0"/>
        <v>38582.6</v>
      </c>
      <c r="J8" s="36">
        <f t="shared" si="1"/>
        <v>0</v>
      </c>
      <c r="K8" s="36">
        <f t="shared" si="2"/>
        <v>13500</v>
      </c>
      <c r="L8" s="36">
        <f t="shared" si="3"/>
        <v>52082.6</v>
      </c>
      <c r="M8" s="37" t="s">
        <v>20</v>
      </c>
    </row>
    <row r="9" ht="24.75" customHeight="1" spans="1:13">
      <c r="A9" s="20">
        <v>4</v>
      </c>
      <c r="B9" s="20" t="s">
        <v>17</v>
      </c>
      <c r="C9" s="25" t="s">
        <v>22</v>
      </c>
      <c r="D9" s="22">
        <v>3</v>
      </c>
      <c r="E9" s="24">
        <v>6221</v>
      </c>
      <c r="F9" s="26">
        <v>6221</v>
      </c>
      <c r="G9" s="24">
        <v>0</v>
      </c>
      <c r="H9" s="24">
        <v>0</v>
      </c>
      <c r="I9" s="36">
        <f t="shared" si="0"/>
        <v>96425.5</v>
      </c>
      <c r="J9" s="36">
        <f t="shared" si="1"/>
        <v>0</v>
      </c>
      <c r="K9" s="36">
        <f t="shared" si="2"/>
        <v>13500</v>
      </c>
      <c r="L9" s="36">
        <f t="shared" si="3"/>
        <v>109925.5</v>
      </c>
      <c r="M9" s="38"/>
    </row>
    <row r="10" ht="24.75" customHeight="1" spans="1:13">
      <c r="A10" s="20">
        <v>5</v>
      </c>
      <c r="B10" s="20" t="s">
        <v>17</v>
      </c>
      <c r="C10" s="25" t="s">
        <v>23</v>
      </c>
      <c r="D10" s="22">
        <v>3</v>
      </c>
      <c r="E10" s="24">
        <v>6221</v>
      </c>
      <c r="F10" s="26">
        <v>6221</v>
      </c>
      <c r="G10" s="24">
        <v>0</v>
      </c>
      <c r="H10" s="24">
        <v>0</v>
      </c>
      <c r="I10" s="36">
        <f t="shared" si="0"/>
        <v>96425.5</v>
      </c>
      <c r="J10" s="36">
        <f t="shared" si="1"/>
        <v>0</v>
      </c>
      <c r="K10" s="36">
        <f t="shared" si="2"/>
        <v>13500</v>
      </c>
      <c r="L10" s="36">
        <f t="shared" si="3"/>
        <v>109925.5</v>
      </c>
      <c r="M10" s="26"/>
    </row>
    <row r="11" ht="24.75" customHeight="1" spans="1:13">
      <c r="A11" s="20">
        <v>6</v>
      </c>
      <c r="B11" s="20" t="s">
        <v>17</v>
      </c>
      <c r="C11" s="25" t="s">
        <v>24</v>
      </c>
      <c r="D11" s="22">
        <v>1</v>
      </c>
      <c r="E11" s="24">
        <v>2409</v>
      </c>
      <c r="F11" s="26">
        <v>2409</v>
      </c>
      <c r="G11" s="24">
        <v>0</v>
      </c>
      <c r="H11" s="24">
        <v>0</v>
      </c>
      <c r="I11" s="36">
        <f t="shared" si="0"/>
        <v>37339.5</v>
      </c>
      <c r="J11" s="36">
        <f t="shared" si="1"/>
        <v>0</v>
      </c>
      <c r="K11" s="36">
        <f t="shared" si="2"/>
        <v>4500</v>
      </c>
      <c r="L11" s="36">
        <f t="shared" si="3"/>
        <v>41839.5</v>
      </c>
      <c r="M11" s="30"/>
    </row>
    <row r="12" ht="24.75" customHeight="1" spans="1:13">
      <c r="A12" s="20">
        <v>7</v>
      </c>
      <c r="B12" s="20" t="s">
        <v>17</v>
      </c>
      <c r="C12" s="25" t="s">
        <v>25</v>
      </c>
      <c r="D12" s="22">
        <v>6</v>
      </c>
      <c r="E12" s="24">
        <v>10090</v>
      </c>
      <c r="F12" s="26">
        <v>10090</v>
      </c>
      <c r="G12" s="24">
        <v>0</v>
      </c>
      <c r="H12" s="24">
        <v>0</v>
      </c>
      <c r="I12" s="36">
        <f t="shared" si="0"/>
        <v>156395</v>
      </c>
      <c r="J12" s="36">
        <f t="shared" si="1"/>
        <v>0</v>
      </c>
      <c r="K12" s="36">
        <f t="shared" si="2"/>
        <v>27000</v>
      </c>
      <c r="L12" s="36">
        <f t="shared" si="3"/>
        <v>183395</v>
      </c>
      <c r="M12" s="30"/>
    </row>
    <row r="13" ht="24.75" customHeight="1" spans="1:13">
      <c r="A13" s="20">
        <v>8</v>
      </c>
      <c r="B13" s="20" t="s">
        <v>17</v>
      </c>
      <c r="C13" s="21" t="s">
        <v>26</v>
      </c>
      <c r="D13" s="22">
        <v>2</v>
      </c>
      <c r="E13" s="24">
        <v>5585</v>
      </c>
      <c r="F13" s="26">
        <v>5585</v>
      </c>
      <c r="G13" s="24">
        <v>0</v>
      </c>
      <c r="H13" s="24">
        <v>0</v>
      </c>
      <c r="I13" s="36">
        <f>ROUND(F13*15.5-11567.5,2)</f>
        <v>75000</v>
      </c>
      <c r="J13" s="36">
        <f t="shared" si="1"/>
        <v>0</v>
      </c>
      <c r="K13" s="36">
        <f t="shared" si="2"/>
        <v>9000</v>
      </c>
      <c r="L13" s="36">
        <f t="shared" si="3"/>
        <v>84000</v>
      </c>
      <c r="M13" s="30" t="s">
        <v>27</v>
      </c>
    </row>
    <row r="14" ht="24.75" customHeight="1" spans="1:13">
      <c r="A14" s="20">
        <v>9</v>
      </c>
      <c r="B14" s="20" t="s">
        <v>17</v>
      </c>
      <c r="C14" s="27" t="s">
        <v>28</v>
      </c>
      <c r="D14" s="22">
        <v>3</v>
      </c>
      <c r="E14" s="24">
        <v>4827</v>
      </c>
      <c r="F14" s="26">
        <v>4827</v>
      </c>
      <c r="G14" s="24">
        <v>0</v>
      </c>
      <c r="H14" s="24">
        <v>0</v>
      </c>
      <c r="I14" s="36">
        <f>ROUND(F14*15.5,2)</f>
        <v>74818.5</v>
      </c>
      <c r="J14" s="36">
        <f t="shared" si="1"/>
        <v>0</v>
      </c>
      <c r="K14" s="36">
        <f t="shared" si="2"/>
        <v>13500</v>
      </c>
      <c r="L14" s="36">
        <f t="shared" si="3"/>
        <v>88318.5</v>
      </c>
      <c r="M14" s="26"/>
    </row>
    <row r="15" ht="24.75" customHeight="1" spans="1:13">
      <c r="A15" s="20">
        <v>10</v>
      </c>
      <c r="B15" s="20" t="s">
        <v>17</v>
      </c>
      <c r="C15" s="25" t="s">
        <v>29</v>
      </c>
      <c r="D15" s="22">
        <v>1</v>
      </c>
      <c r="E15" s="24">
        <v>6023</v>
      </c>
      <c r="F15" s="26">
        <v>6023</v>
      </c>
      <c r="G15" s="24">
        <v>0</v>
      </c>
      <c r="H15" s="24">
        <v>0</v>
      </c>
      <c r="I15" s="36">
        <f>ROUND(F15*15.5-55856.5,2)</f>
        <v>37500</v>
      </c>
      <c r="J15" s="36">
        <f t="shared" si="1"/>
        <v>0</v>
      </c>
      <c r="K15" s="36">
        <f t="shared" si="2"/>
        <v>4500</v>
      </c>
      <c r="L15" s="36">
        <f t="shared" si="3"/>
        <v>42000</v>
      </c>
      <c r="M15" s="30" t="s">
        <v>27</v>
      </c>
    </row>
    <row r="16" ht="24.75" customHeight="1" spans="1:13">
      <c r="A16" s="20">
        <v>11</v>
      </c>
      <c r="B16" s="20" t="s">
        <v>17</v>
      </c>
      <c r="C16" s="25" t="s">
        <v>30</v>
      </c>
      <c r="D16" s="22">
        <v>3</v>
      </c>
      <c r="E16" s="24">
        <v>2409</v>
      </c>
      <c r="F16" s="26">
        <v>2409</v>
      </c>
      <c r="G16" s="24">
        <v>0</v>
      </c>
      <c r="H16" s="24">
        <v>0</v>
      </c>
      <c r="I16" s="36">
        <f t="shared" ref="I16:I22" si="4">ROUND(F16*15.5,2)</f>
        <v>37339.5</v>
      </c>
      <c r="J16" s="36">
        <f t="shared" si="1"/>
        <v>0</v>
      </c>
      <c r="K16" s="36">
        <f t="shared" si="2"/>
        <v>13500</v>
      </c>
      <c r="L16" s="36">
        <f t="shared" si="3"/>
        <v>50839.5</v>
      </c>
      <c r="M16" s="26"/>
    </row>
    <row r="17" ht="24.75" customHeight="1" spans="1:13">
      <c r="A17" s="20">
        <v>12</v>
      </c>
      <c r="B17" s="20" t="s">
        <v>17</v>
      </c>
      <c r="C17" s="21" t="s">
        <v>31</v>
      </c>
      <c r="D17" s="22">
        <v>6</v>
      </c>
      <c r="E17" s="24">
        <v>10705</v>
      </c>
      <c r="F17" s="26">
        <v>10705</v>
      </c>
      <c r="G17" s="24">
        <v>0</v>
      </c>
      <c r="H17" s="24">
        <v>0</v>
      </c>
      <c r="I17" s="36">
        <f t="shared" si="4"/>
        <v>165927.5</v>
      </c>
      <c r="J17" s="36">
        <f t="shared" si="1"/>
        <v>0</v>
      </c>
      <c r="K17" s="36">
        <f t="shared" si="2"/>
        <v>27000</v>
      </c>
      <c r="L17" s="36">
        <f t="shared" si="3"/>
        <v>192927.5</v>
      </c>
      <c r="M17" s="26"/>
    </row>
    <row r="18" ht="24.75" customHeight="1" spans="1:13">
      <c r="A18" s="20">
        <v>13</v>
      </c>
      <c r="B18" s="20" t="s">
        <v>17</v>
      </c>
      <c r="C18" s="20" t="s">
        <v>32</v>
      </c>
      <c r="D18" s="22">
        <v>3</v>
      </c>
      <c r="E18" s="24">
        <v>3082</v>
      </c>
      <c r="F18" s="26">
        <v>3082</v>
      </c>
      <c r="G18" s="24">
        <v>0</v>
      </c>
      <c r="H18" s="24">
        <v>0</v>
      </c>
      <c r="I18" s="36">
        <f t="shared" si="4"/>
        <v>47771</v>
      </c>
      <c r="J18" s="36">
        <f t="shared" si="1"/>
        <v>0</v>
      </c>
      <c r="K18" s="36">
        <f t="shared" si="2"/>
        <v>13500</v>
      </c>
      <c r="L18" s="36">
        <f t="shared" si="3"/>
        <v>61271</v>
      </c>
      <c r="M18" s="26"/>
    </row>
    <row r="19" ht="24.75" customHeight="1" spans="1:13">
      <c r="A19" s="20">
        <v>14</v>
      </c>
      <c r="B19" s="20" t="s">
        <v>17</v>
      </c>
      <c r="C19" s="25" t="s">
        <v>33</v>
      </c>
      <c r="D19" s="22">
        <v>5</v>
      </c>
      <c r="E19" s="24">
        <v>6891</v>
      </c>
      <c r="F19" s="26">
        <v>6891</v>
      </c>
      <c r="G19" s="24">
        <v>0</v>
      </c>
      <c r="H19" s="24">
        <v>0</v>
      </c>
      <c r="I19" s="36">
        <f t="shared" si="4"/>
        <v>106810.5</v>
      </c>
      <c r="J19" s="36">
        <f t="shared" si="1"/>
        <v>0</v>
      </c>
      <c r="K19" s="36">
        <f t="shared" si="2"/>
        <v>22500</v>
      </c>
      <c r="L19" s="36">
        <f t="shared" si="3"/>
        <v>129310.5</v>
      </c>
      <c r="M19" s="26"/>
    </row>
    <row r="20" ht="24.75" customHeight="1" spans="1:13">
      <c r="A20" s="20">
        <v>15</v>
      </c>
      <c r="B20" s="20" t="s">
        <v>17</v>
      </c>
      <c r="C20" s="25" t="s">
        <v>34</v>
      </c>
      <c r="D20" s="22">
        <v>3</v>
      </c>
      <c r="E20" s="24">
        <v>5681</v>
      </c>
      <c r="F20" s="26">
        <v>5681</v>
      </c>
      <c r="G20" s="24">
        <v>0</v>
      </c>
      <c r="H20" s="24">
        <v>0</v>
      </c>
      <c r="I20" s="36">
        <f t="shared" si="4"/>
        <v>88055.5</v>
      </c>
      <c r="J20" s="36">
        <f t="shared" si="1"/>
        <v>0</v>
      </c>
      <c r="K20" s="36">
        <f t="shared" si="2"/>
        <v>13500</v>
      </c>
      <c r="L20" s="36">
        <f t="shared" si="3"/>
        <v>101555.5</v>
      </c>
      <c r="M20" s="26"/>
    </row>
    <row r="21" ht="24.75" customHeight="1" spans="1:13">
      <c r="A21" s="20">
        <v>16</v>
      </c>
      <c r="B21" s="20" t="s">
        <v>17</v>
      </c>
      <c r="C21" s="21" t="s">
        <v>35</v>
      </c>
      <c r="D21" s="22">
        <v>3</v>
      </c>
      <c r="E21" s="24">
        <v>5100</v>
      </c>
      <c r="F21" s="26">
        <v>5100</v>
      </c>
      <c r="G21" s="24">
        <v>0</v>
      </c>
      <c r="H21" s="24">
        <v>0</v>
      </c>
      <c r="I21" s="36">
        <f t="shared" si="4"/>
        <v>79050</v>
      </c>
      <c r="J21" s="36">
        <f t="shared" si="1"/>
        <v>0</v>
      </c>
      <c r="K21" s="36">
        <f t="shared" si="2"/>
        <v>13500</v>
      </c>
      <c r="L21" s="36">
        <f t="shared" si="3"/>
        <v>92550</v>
      </c>
      <c r="M21" s="30"/>
    </row>
    <row r="22" ht="24.75" customHeight="1" spans="1:13">
      <c r="A22" s="20">
        <v>17</v>
      </c>
      <c r="B22" s="20" t="s">
        <v>17</v>
      </c>
      <c r="C22" s="28" t="s">
        <v>36</v>
      </c>
      <c r="D22" s="22">
        <v>2</v>
      </c>
      <c r="E22" s="24">
        <v>2409</v>
      </c>
      <c r="F22" s="26">
        <v>2409</v>
      </c>
      <c r="G22" s="24">
        <v>0</v>
      </c>
      <c r="H22" s="24">
        <v>0</v>
      </c>
      <c r="I22" s="36">
        <f t="shared" si="4"/>
        <v>37339.5</v>
      </c>
      <c r="J22" s="36">
        <f t="shared" si="1"/>
        <v>0</v>
      </c>
      <c r="K22" s="36">
        <f t="shared" si="2"/>
        <v>9000</v>
      </c>
      <c r="L22" s="36">
        <f t="shared" si="3"/>
        <v>46339.5</v>
      </c>
      <c r="M22" s="26"/>
    </row>
    <row r="23" ht="24.75" customHeight="1" spans="1:13">
      <c r="A23" s="20">
        <v>18</v>
      </c>
      <c r="B23" s="20" t="s">
        <v>17</v>
      </c>
      <c r="C23" s="21" t="s">
        <v>37</v>
      </c>
      <c r="D23" s="22">
        <v>1</v>
      </c>
      <c r="E23" s="24">
        <v>3400</v>
      </c>
      <c r="F23" s="26">
        <v>3400</v>
      </c>
      <c r="G23" s="24">
        <v>0</v>
      </c>
      <c r="H23" s="24">
        <v>0</v>
      </c>
      <c r="I23" s="36">
        <f>ROUND(F23*15.5-15200,2)</f>
        <v>37500</v>
      </c>
      <c r="J23" s="36">
        <f t="shared" si="1"/>
        <v>0</v>
      </c>
      <c r="K23" s="36">
        <f t="shared" si="2"/>
        <v>4500</v>
      </c>
      <c r="L23" s="36">
        <f t="shared" si="3"/>
        <v>42000</v>
      </c>
      <c r="M23" s="30" t="s">
        <v>27</v>
      </c>
    </row>
    <row r="24" ht="24.75" customHeight="1" spans="1:13">
      <c r="A24" s="20">
        <v>19</v>
      </c>
      <c r="B24" s="20" t="s">
        <v>17</v>
      </c>
      <c r="C24" s="21" t="s">
        <v>38</v>
      </c>
      <c r="D24" s="22">
        <v>6</v>
      </c>
      <c r="E24" s="24">
        <v>17468</v>
      </c>
      <c r="F24" s="26">
        <v>17468</v>
      </c>
      <c r="G24" s="24">
        <v>0</v>
      </c>
      <c r="H24" s="24">
        <v>0</v>
      </c>
      <c r="I24" s="36">
        <f>ROUND(F24*15.5-45754,2)</f>
        <v>225000</v>
      </c>
      <c r="J24" s="36">
        <f t="shared" si="1"/>
        <v>0</v>
      </c>
      <c r="K24" s="36">
        <f t="shared" si="2"/>
        <v>27000</v>
      </c>
      <c r="L24" s="36">
        <f t="shared" si="3"/>
        <v>252000</v>
      </c>
      <c r="M24" s="30" t="s">
        <v>27</v>
      </c>
    </row>
    <row r="25" ht="24.75" customHeight="1" spans="1:13">
      <c r="A25" s="20">
        <v>20</v>
      </c>
      <c r="B25" s="20" t="s">
        <v>17</v>
      </c>
      <c r="C25" s="25" t="s">
        <v>39</v>
      </c>
      <c r="D25" s="22">
        <v>2</v>
      </c>
      <c r="E25" s="24">
        <v>5650</v>
      </c>
      <c r="F25" s="26">
        <v>5650</v>
      </c>
      <c r="G25" s="24">
        <v>0</v>
      </c>
      <c r="H25" s="24">
        <v>0</v>
      </c>
      <c r="I25" s="36">
        <f>ROUND(F25*15.5-12575,2)</f>
        <v>75000</v>
      </c>
      <c r="J25" s="36">
        <f t="shared" si="1"/>
        <v>0</v>
      </c>
      <c r="K25" s="36">
        <f t="shared" si="2"/>
        <v>9000</v>
      </c>
      <c r="L25" s="36">
        <f t="shared" si="3"/>
        <v>84000</v>
      </c>
      <c r="M25" s="30" t="s">
        <v>27</v>
      </c>
    </row>
    <row r="26" ht="24.75" customHeight="1" spans="1:13">
      <c r="A26" s="20">
        <v>21</v>
      </c>
      <c r="B26" s="20" t="s">
        <v>17</v>
      </c>
      <c r="C26" s="25" t="s">
        <v>40</v>
      </c>
      <c r="D26" s="22">
        <v>2</v>
      </c>
      <c r="E26" s="24">
        <v>4362</v>
      </c>
      <c r="F26" s="22">
        <v>4362</v>
      </c>
      <c r="G26" s="24">
        <v>0</v>
      </c>
      <c r="H26" s="24">
        <v>0</v>
      </c>
      <c r="I26" s="36">
        <f>ROUND(F26*15.5,2)</f>
        <v>67611</v>
      </c>
      <c r="J26" s="36">
        <f t="shared" si="1"/>
        <v>0</v>
      </c>
      <c r="K26" s="36">
        <f t="shared" si="2"/>
        <v>9000</v>
      </c>
      <c r="L26" s="36">
        <f t="shared" si="3"/>
        <v>76611</v>
      </c>
      <c r="M26" s="26"/>
    </row>
    <row r="27" ht="24.75" customHeight="1" spans="1:13">
      <c r="A27" s="20">
        <v>22</v>
      </c>
      <c r="B27" s="20" t="s">
        <v>17</v>
      </c>
      <c r="C27" s="25" t="s">
        <v>41</v>
      </c>
      <c r="D27" s="22">
        <v>3</v>
      </c>
      <c r="E27" s="24">
        <v>4362</v>
      </c>
      <c r="F27" s="26">
        <v>4362</v>
      </c>
      <c r="G27" s="24">
        <v>0</v>
      </c>
      <c r="H27" s="24">
        <v>0</v>
      </c>
      <c r="I27" s="36">
        <f>ROUND(F27*15.5,2)</f>
        <v>67611</v>
      </c>
      <c r="J27" s="36">
        <f t="shared" si="1"/>
        <v>0</v>
      </c>
      <c r="K27" s="36">
        <f t="shared" si="2"/>
        <v>13500</v>
      </c>
      <c r="L27" s="36">
        <f t="shared" si="3"/>
        <v>81111</v>
      </c>
      <c r="M27" s="26"/>
    </row>
    <row r="28" ht="24.75" customHeight="1" spans="1:13">
      <c r="A28" s="20">
        <v>23</v>
      </c>
      <c r="B28" s="20" t="s">
        <v>17</v>
      </c>
      <c r="C28" s="25" t="s">
        <v>42</v>
      </c>
      <c r="D28" s="22">
        <v>1</v>
      </c>
      <c r="E28" s="24">
        <v>7706</v>
      </c>
      <c r="F28" s="26">
        <v>7706</v>
      </c>
      <c r="G28" s="24">
        <v>0</v>
      </c>
      <c r="H28" s="24">
        <v>0</v>
      </c>
      <c r="I28" s="36">
        <f>ROUND(F28*15.5-81943,2)</f>
        <v>37500</v>
      </c>
      <c r="J28" s="36">
        <f t="shared" si="1"/>
        <v>0</v>
      </c>
      <c r="K28" s="36">
        <f t="shared" si="2"/>
        <v>4500</v>
      </c>
      <c r="L28" s="36">
        <f t="shared" si="3"/>
        <v>42000</v>
      </c>
      <c r="M28" s="30" t="s">
        <v>27</v>
      </c>
    </row>
    <row r="29" ht="24.75" customHeight="1" spans="1:13">
      <c r="A29" s="20">
        <v>24</v>
      </c>
      <c r="B29" s="20" t="s">
        <v>17</v>
      </c>
      <c r="C29" s="25" t="s">
        <v>43</v>
      </c>
      <c r="D29" s="22">
        <v>3</v>
      </c>
      <c r="E29" s="24">
        <v>7266</v>
      </c>
      <c r="F29" s="26">
        <v>7266</v>
      </c>
      <c r="G29" s="24">
        <v>0</v>
      </c>
      <c r="H29" s="24">
        <v>0</v>
      </c>
      <c r="I29" s="36">
        <f>ROUND(F29*15.5-123,2)</f>
        <v>112500</v>
      </c>
      <c r="J29" s="36">
        <f t="shared" si="1"/>
        <v>0</v>
      </c>
      <c r="K29" s="36">
        <f t="shared" si="2"/>
        <v>13500</v>
      </c>
      <c r="L29" s="36">
        <f t="shared" si="3"/>
        <v>126000</v>
      </c>
      <c r="M29" s="30" t="s">
        <v>27</v>
      </c>
    </row>
    <row r="30" ht="24.75" customHeight="1" spans="1:14">
      <c r="A30" s="20">
        <v>25</v>
      </c>
      <c r="B30" s="20" t="s">
        <v>17</v>
      </c>
      <c r="C30" s="25" t="s">
        <v>44</v>
      </c>
      <c r="D30" s="22">
        <v>3</v>
      </c>
      <c r="E30" s="24">
        <v>6182</v>
      </c>
      <c r="F30" s="26">
        <v>6182</v>
      </c>
      <c r="G30" s="24">
        <v>0</v>
      </c>
      <c r="H30" s="24">
        <v>0</v>
      </c>
      <c r="I30" s="36">
        <f>ROUND(F30*15.5,2)</f>
        <v>95821</v>
      </c>
      <c r="J30" s="36">
        <f t="shared" si="1"/>
        <v>0</v>
      </c>
      <c r="K30" s="36">
        <f t="shared" si="2"/>
        <v>13500</v>
      </c>
      <c r="L30" s="36">
        <f t="shared" si="3"/>
        <v>109321</v>
      </c>
      <c r="M30" s="39"/>
      <c r="N30" s="40"/>
    </row>
    <row r="31" ht="24.75" customHeight="1" spans="1:13">
      <c r="A31" s="20">
        <v>26</v>
      </c>
      <c r="B31" s="20" t="s">
        <v>17</v>
      </c>
      <c r="C31" s="25" t="s">
        <v>45</v>
      </c>
      <c r="D31" s="22">
        <v>1</v>
      </c>
      <c r="E31" s="24">
        <v>2453</v>
      </c>
      <c r="F31" s="26">
        <v>2453</v>
      </c>
      <c r="G31" s="24">
        <v>0</v>
      </c>
      <c r="H31" s="24">
        <v>0</v>
      </c>
      <c r="I31" s="36">
        <f>ROUND(F31*15.5-521.5,2)</f>
        <v>37500</v>
      </c>
      <c r="J31" s="36">
        <f t="shared" si="1"/>
        <v>0</v>
      </c>
      <c r="K31" s="36">
        <f t="shared" si="2"/>
        <v>4500</v>
      </c>
      <c r="L31" s="36">
        <f t="shared" si="3"/>
        <v>42000</v>
      </c>
      <c r="M31" s="30" t="s">
        <v>27</v>
      </c>
    </row>
    <row r="32" ht="24.75" customHeight="1" spans="1:13">
      <c r="A32" s="20">
        <v>27</v>
      </c>
      <c r="B32" s="20" t="s">
        <v>17</v>
      </c>
      <c r="C32" s="21" t="s">
        <v>46</v>
      </c>
      <c r="D32" s="22">
        <v>2</v>
      </c>
      <c r="E32" s="24">
        <v>3082</v>
      </c>
      <c r="F32" s="26">
        <v>3082</v>
      </c>
      <c r="G32" s="24">
        <v>0</v>
      </c>
      <c r="H32" s="24">
        <v>0</v>
      </c>
      <c r="I32" s="36">
        <f t="shared" ref="I32:I37" si="5">ROUND(F32*15.5,2)</f>
        <v>47771</v>
      </c>
      <c r="J32" s="36">
        <f t="shared" si="1"/>
        <v>0</v>
      </c>
      <c r="K32" s="36">
        <f t="shared" si="2"/>
        <v>9000</v>
      </c>
      <c r="L32" s="36">
        <f t="shared" si="3"/>
        <v>56771</v>
      </c>
      <c r="M32" s="26"/>
    </row>
    <row r="33" ht="24.75" customHeight="1" spans="1:13">
      <c r="A33" s="20">
        <v>28</v>
      </c>
      <c r="B33" s="20" t="s">
        <v>17</v>
      </c>
      <c r="C33" s="21" t="s">
        <v>47</v>
      </c>
      <c r="D33" s="22">
        <v>3</v>
      </c>
      <c r="E33" s="24">
        <v>6832</v>
      </c>
      <c r="F33" s="26">
        <v>6832</v>
      </c>
      <c r="G33" s="24">
        <v>0</v>
      </c>
      <c r="H33" s="24">
        <v>0</v>
      </c>
      <c r="I33" s="36">
        <f t="shared" si="5"/>
        <v>105896</v>
      </c>
      <c r="J33" s="36">
        <f t="shared" si="1"/>
        <v>0</v>
      </c>
      <c r="K33" s="36">
        <f t="shared" si="2"/>
        <v>13500</v>
      </c>
      <c r="L33" s="36">
        <f t="shared" si="3"/>
        <v>119396</v>
      </c>
      <c r="M33" s="26"/>
    </row>
    <row r="34" ht="24.75" customHeight="1" spans="1:13">
      <c r="A34" s="20">
        <v>29</v>
      </c>
      <c r="B34" s="20" t="s">
        <v>17</v>
      </c>
      <c r="C34" s="25" t="s">
        <v>48</v>
      </c>
      <c r="D34" s="22">
        <v>5</v>
      </c>
      <c r="E34" s="24">
        <v>5123</v>
      </c>
      <c r="F34" s="26">
        <v>5123</v>
      </c>
      <c r="G34" s="24">
        <v>0</v>
      </c>
      <c r="H34" s="24">
        <v>0</v>
      </c>
      <c r="I34" s="36">
        <f t="shared" si="5"/>
        <v>79406.5</v>
      </c>
      <c r="J34" s="36">
        <f t="shared" si="1"/>
        <v>0</v>
      </c>
      <c r="K34" s="36">
        <f t="shared" si="2"/>
        <v>22500</v>
      </c>
      <c r="L34" s="36">
        <f t="shared" si="3"/>
        <v>101906.5</v>
      </c>
      <c r="M34" s="26"/>
    </row>
    <row r="35" ht="24.75" customHeight="1" spans="1:13">
      <c r="A35" s="20">
        <v>30</v>
      </c>
      <c r="B35" s="20" t="s">
        <v>17</v>
      </c>
      <c r="C35" s="25" t="s">
        <v>49</v>
      </c>
      <c r="D35" s="22">
        <v>2</v>
      </c>
      <c r="E35" s="24">
        <v>3417</v>
      </c>
      <c r="F35" s="26">
        <v>3417</v>
      </c>
      <c r="G35" s="24">
        <v>0</v>
      </c>
      <c r="H35" s="24">
        <v>0</v>
      </c>
      <c r="I35" s="36">
        <f t="shared" si="5"/>
        <v>52963.5</v>
      </c>
      <c r="J35" s="36">
        <f t="shared" si="1"/>
        <v>0</v>
      </c>
      <c r="K35" s="36">
        <f t="shared" si="2"/>
        <v>9000</v>
      </c>
      <c r="L35" s="36">
        <f t="shared" si="3"/>
        <v>61963.5</v>
      </c>
      <c r="M35" s="26"/>
    </row>
    <row r="36" ht="24.75" customHeight="1" spans="1:13">
      <c r="A36" s="20">
        <v>31</v>
      </c>
      <c r="B36" s="20" t="s">
        <v>17</v>
      </c>
      <c r="C36" s="25" t="s">
        <v>50</v>
      </c>
      <c r="D36" s="22">
        <v>4</v>
      </c>
      <c r="E36" s="24">
        <v>6832</v>
      </c>
      <c r="F36" s="26">
        <v>6832</v>
      </c>
      <c r="G36" s="24">
        <v>0</v>
      </c>
      <c r="H36" s="24">
        <v>0</v>
      </c>
      <c r="I36" s="36">
        <f t="shared" si="5"/>
        <v>105896</v>
      </c>
      <c r="J36" s="36">
        <f t="shared" si="1"/>
        <v>0</v>
      </c>
      <c r="K36" s="36">
        <f t="shared" si="2"/>
        <v>18000</v>
      </c>
      <c r="L36" s="36">
        <f t="shared" si="3"/>
        <v>123896</v>
      </c>
      <c r="M36" s="26"/>
    </row>
    <row r="37" ht="24.75" customHeight="1" spans="1:13">
      <c r="A37" s="20">
        <v>32</v>
      </c>
      <c r="B37" s="20" t="s">
        <v>17</v>
      </c>
      <c r="C37" s="25" t="s">
        <v>51</v>
      </c>
      <c r="D37" s="22">
        <v>2</v>
      </c>
      <c r="E37" s="24">
        <v>3082</v>
      </c>
      <c r="F37" s="26">
        <v>3082</v>
      </c>
      <c r="G37" s="24">
        <v>0</v>
      </c>
      <c r="H37" s="24">
        <v>0</v>
      </c>
      <c r="I37" s="36">
        <f t="shared" si="5"/>
        <v>47771</v>
      </c>
      <c r="J37" s="36">
        <f t="shared" si="1"/>
        <v>0</v>
      </c>
      <c r="K37" s="36">
        <f t="shared" si="2"/>
        <v>9000</v>
      </c>
      <c r="L37" s="36">
        <f t="shared" si="3"/>
        <v>56771</v>
      </c>
      <c r="M37" s="26"/>
    </row>
    <row r="38" ht="24.75" customHeight="1" spans="1:13">
      <c r="A38" s="20">
        <v>33</v>
      </c>
      <c r="B38" s="20" t="s">
        <v>17</v>
      </c>
      <c r="C38" s="21" t="s">
        <v>52</v>
      </c>
      <c r="D38" s="22">
        <v>3</v>
      </c>
      <c r="E38" s="24">
        <v>8153</v>
      </c>
      <c r="F38" s="26">
        <v>8153</v>
      </c>
      <c r="G38" s="24">
        <v>0</v>
      </c>
      <c r="H38" s="24">
        <v>0</v>
      </c>
      <c r="I38" s="36">
        <f>ROUND(F38*15.5-13871.5,2)</f>
        <v>112500</v>
      </c>
      <c r="J38" s="36">
        <f t="shared" si="1"/>
        <v>0</v>
      </c>
      <c r="K38" s="36">
        <f t="shared" si="2"/>
        <v>13500</v>
      </c>
      <c r="L38" s="36">
        <f t="shared" si="3"/>
        <v>126000</v>
      </c>
      <c r="M38" s="30"/>
    </row>
    <row r="39" ht="24.75" customHeight="1" spans="1:13">
      <c r="A39" s="20">
        <v>34</v>
      </c>
      <c r="B39" s="20" t="s">
        <v>17</v>
      </c>
      <c r="C39" s="21" t="s">
        <v>53</v>
      </c>
      <c r="D39" s="22">
        <v>1</v>
      </c>
      <c r="E39" s="24">
        <v>4272</v>
      </c>
      <c r="F39" s="26">
        <v>4272</v>
      </c>
      <c r="G39" s="24">
        <v>0</v>
      </c>
      <c r="H39" s="24">
        <v>0</v>
      </c>
      <c r="I39" s="36">
        <f>ROUND(F39*15.5-28716,2)</f>
        <v>37500</v>
      </c>
      <c r="J39" s="36">
        <f t="shared" si="1"/>
        <v>0</v>
      </c>
      <c r="K39" s="36">
        <f t="shared" si="2"/>
        <v>4500</v>
      </c>
      <c r="L39" s="36">
        <f t="shared" si="3"/>
        <v>42000</v>
      </c>
      <c r="M39" s="30"/>
    </row>
    <row r="40" ht="24.75" customHeight="1" spans="1:13">
      <c r="A40" s="20">
        <v>35</v>
      </c>
      <c r="B40" s="20" t="s">
        <v>17</v>
      </c>
      <c r="C40" s="21" t="s">
        <v>54</v>
      </c>
      <c r="D40" s="22">
        <v>4</v>
      </c>
      <c r="E40" s="24">
        <v>20642</v>
      </c>
      <c r="F40" s="26">
        <v>20642</v>
      </c>
      <c r="G40" s="24">
        <v>0</v>
      </c>
      <c r="H40" s="24">
        <v>0</v>
      </c>
      <c r="I40" s="36">
        <f>ROUND(F40*15.5-169951,2)</f>
        <v>150000</v>
      </c>
      <c r="J40" s="36">
        <f t="shared" si="1"/>
        <v>0</v>
      </c>
      <c r="K40" s="36">
        <f t="shared" si="2"/>
        <v>18000</v>
      </c>
      <c r="L40" s="36">
        <f t="shared" si="3"/>
        <v>168000</v>
      </c>
      <c r="M40" s="30"/>
    </row>
    <row r="41" ht="24.75" customHeight="1" spans="1:13">
      <c r="A41" s="20">
        <v>36</v>
      </c>
      <c r="B41" s="20" t="s">
        <v>17</v>
      </c>
      <c r="C41" s="25" t="s">
        <v>55</v>
      </c>
      <c r="D41" s="22">
        <v>3</v>
      </c>
      <c r="E41" s="24">
        <v>10321</v>
      </c>
      <c r="F41" s="26">
        <v>10321</v>
      </c>
      <c r="G41" s="24">
        <v>0</v>
      </c>
      <c r="H41" s="24">
        <v>0</v>
      </c>
      <c r="I41" s="36">
        <f>ROUND(F41*15.5-47475.5,2)</f>
        <v>112500</v>
      </c>
      <c r="J41" s="36">
        <f t="shared" si="1"/>
        <v>0</v>
      </c>
      <c r="K41" s="36">
        <f t="shared" si="2"/>
        <v>13500</v>
      </c>
      <c r="L41" s="36">
        <f t="shared" si="3"/>
        <v>126000</v>
      </c>
      <c r="M41" s="30"/>
    </row>
    <row r="42" ht="24.75" customHeight="1" spans="1:13">
      <c r="A42" s="20">
        <v>37</v>
      </c>
      <c r="B42" s="20" t="s">
        <v>17</v>
      </c>
      <c r="C42" s="25" t="s">
        <v>56</v>
      </c>
      <c r="D42" s="22">
        <v>3</v>
      </c>
      <c r="E42" s="24">
        <v>10321</v>
      </c>
      <c r="F42" s="26">
        <v>10321</v>
      </c>
      <c r="G42" s="24">
        <v>0</v>
      </c>
      <c r="H42" s="24">
        <v>0</v>
      </c>
      <c r="I42" s="36">
        <f>ROUND(F42*15.5-47475.5,2)</f>
        <v>112500</v>
      </c>
      <c r="J42" s="36">
        <f t="shared" si="1"/>
        <v>0</v>
      </c>
      <c r="K42" s="36">
        <f t="shared" si="2"/>
        <v>13500</v>
      </c>
      <c r="L42" s="36">
        <f t="shared" si="3"/>
        <v>126000</v>
      </c>
      <c r="M42" s="30"/>
    </row>
    <row r="43" ht="24.75" customHeight="1" spans="1:13">
      <c r="A43" s="20">
        <v>38</v>
      </c>
      <c r="B43" s="20" t="s">
        <v>17</v>
      </c>
      <c r="C43" s="25" t="s">
        <v>57</v>
      </c>
      <c r="D43" s="22">
        <v>5</v>
      </c>
      <c r="E43" s="29">
        <v>11384</v>
      </c>
      <c r="F43" s="30">
        <v>11384</v>
      </c>
      <c r="G43" s="29">
        <v>0</v>
      </c>
      <c r="H43" s="24">
        <v>0</v>
      </c>
      <c r="I43" s="36">
        <f>ROUND(F43*15.5,2)</f>
        <v>176452</v>
      </c>
      <c r="J43" s="36">
        <f t="shared" si="1"/>
        <v>0</v>
      </c>
      <c r="K43" s="36">
        <f t="shared" si="2"/>
        <v>22500</v>
      </c>
      <c r="L43" s="36">
        <f t="shared" si="3"/>
        <v>198952</v>
      </c>
      <c r="M43" s="26"/>
    </row>
    <row r="44" ht="24.75" customHeight="1" spans="1:13">
      <c r="A44" s="20">
        <v>39</v>
      </c>
      <c r="B44" s="20" t="s">
        <v>17</v>
      </c>
      <c r="C44" s="25" t="s">
        <v>58</v>
      </c>
      <c r="D44" s="22">
        <v>2</v>
      </c>
      <c r="E44" s="24">
        <v>476</v>
      </c>
      <c r="F44" s="26">
        <v>476</v>
      </c>
      <c r="G44" s="24"/>
      <c r="H44" s="24">
        <v>0</v>
      </c>
      <c r="I44" s="36">
        <f>ROUND(F44*15.5,2)</f>
        <v>7378</v>
      </c>
      <c r="J44" s="36">
        <f t="shared" si="1"/>
        <v>0</v>
      </c>
      <c r="K44" s="36">
        <f t="shared" si="2"/>
        <v>9000</v>
      </c>
      <c r="L44" s="36">
        <f t="shared" si="3"/>
        <v>16378</v>
      </c>
      <c r="M44" s="26"/>
    </row>
    <row r="45" ht="24.75" customHeight="1" spans="1:13">
      <c r="A45" s="20">
        <v>40</v>
      </c>
      <c r="B45" s="20" t="s">
        <v>17</v>
      </c>
      <c r="C45" s="25" t="s">
        <v>59</v>
      </c>
      <c r="D45" s="22">
        <v>2</v>
      </c>
      <c r="E45" s="24">
        <v>5819</v>
      </c>
      <c r="F45" s="26">
        <v>5819</v>
      </c>
      <c r="G45" s="24">
        <v>0</v>
      </c>
      <c r="H45" s="24">
        <v>0</v>
      </c>
      <c r="I45" s="36">
        <f>ROUND(F45*15.5-15194.5,2)</f>
        <v>75000</v>
      </c>
      <c r="J45" s="36">
        <f t="shared" si="1"/>
        <v>0</v>
      </c>
      <c r="K45" s="36">
        <f t="shared" si="2"/>
        <v>9000</v>
      </c>
      <c r="L45" s="36">
        <f t="shared" si="3"/>
        <v>84000</v>
      </c>
      <c r="M45" s="30"/>
    </row>
    <row r="46" ht="24.75" customHeight="1" spans="1:13">
      <c r="A46" s="20">
        <v>41</v>
      </c>
      <c r="B46" s="20" t="s">
        <v>17</v>
      </c>
      <c r="C46" s="25" t="s">
        <v>60</v>
      </c>
      <c r="D46" s="22">
        <v>4</v>
      </c>
      <c r="E46" s="24">
        <v>3983</v>
      </c>
      <c r="F46" s="26">
        <v>3983</v>
      </c>
      <c r="G46" s="24">
        <v>0</v>
      </c>
      <c r="H46" s="24">
        <v>0</v>
      </c>
      <c r="I46" s="36">
        <f>ROUND(F46*15.5,2)</f>
        <v>61736.5</v>
      </c>
      <c r="J46" s="36">
        <f t="shared" si="1"/>
        <v>0</v>
      </c>
      <c r="K46" s="36">
        <f t="shared" si="2"/>
        <v>18000</v>
      </c>
      <c r="L46" s="36">
        <f t="shared" si="3"/>
        <v>79736.5</v>
      </c>
      <c r="M46" s="26"/>
    </row>
    <row r="47" ht="24.75" customHeight="1" spans="1:13">
      <c r="A47" s="20">
        <v>42</v>
      </c>
      <c r="B47" s="20" t="s">
        <v>17</v>
      </c>
      <c r="C47" s="25" t="s">
        <v>61</v>
      </c>
      <c r="D47" s="22">
        <v>4</v>
      </c>
      <c r="E47" s="24">
        <v>4901</v>
      </c>
      <c r="F47" s="26">
        <v>4901</v>
      </c>
      <c r="G47" s="24">
        <v>0</v>
      </c>
      <c r="H47" s="24">
        <v>0</v>
      </c>
      <c r="I47" s="36">
        <f>ROUND(F47*15.5,2)</f>
        <v>75965.5</v>
      </c>
      <c r="J47" s="36">
        <f t="shared" si="1"/>
        <v>0</v>
      </c>
      <c r="K47" s="36">
        <f t="shared" si="2"/>
        <v>18000</v>
      </c>
      <c r="L47" s="36">
        <f t="shared" si="3"/>
        <v>93965.5</v>
      </c>
      <c r="M47" s="26"/>
    </row>
    <row r="48" ht="24.75" customHeight="1" spans="1:13">
      <c r="A48" s="20">
        <v>43</v>
      </c>
      <c r="B48" s="20" t="s">
        <v>17</v>
      </c>
      <c r="C48" s="25" t="s">
        <v>62</v>
      </c>
      <c r="D48" s="22">
        <v>4</v>
      </c>
      <c r="E48" s="24">
        <v>4901</v>
      </c>
      <c r="F48" s="26">
        <v>4901</v>
      </c>
      <c r="G48" s="24">
        <v>0</v>
      </c>
      <c r="H48" s="24">
        <v>0</v>
      </c>
      <c r="I48" s="36">
        <f>ROUND(F48*15.5,2)</f>
        <v>75965.5</v>
      </c>
      <c r="J48" s="36">
        <f t="shared" si="1"/>
        <v>0</v>
      </c>
      <c r="K48" s="36">
        <f t="shared" si="2"/>
        <v>18000</v>
      </c>
      <c r="L48" s="36">
        <f t="shared" si="3"/>
        <v>93965.5</v>
      </c>
      <c r="M48" s="26"/>
    </row>
    <row r="49" ht="24.75" customHeight="1" spans="1:13">
      <c r="A49" s="20">
        <v>44</v>
      </c>
      <c r="B49" s="20" t="s">
        <v>17</v>
      </c>
      <c r="C49" s="21" t="s">
        <v>63</v>
      </c>
      <c r="D49" s="22">
        <v>2</v>
      </c>
      <c r="E49" s="24">
        <v>8800</v>
      </c>
      <c r="F49" s="26">
        <v>8800</v>
      </c>
      <c r="G49" s="24">
        <v>0</v>
      </c>
      <c r="H49" s="24">
        <v>0</v>
      </c>
      <c r="I49" s="36">
        <f>ROUND(F49*15.5-61400,2)</f>
        <v>75000</v>
      </c>
      <c r="J49" s="36">
        <f t="shared" si="1"/>
        <v>0</v>
      </c>
      <c r="K49" s="36">
        <f t="shared" si="2"/>
        <v>9000</v>
      </c>
      <c r="L49" s="36">
        <f t="shared" si="3"/>
        <v>84000</v>
      </c>
      <c r="M49" s="30"/>
    </row>
    <row r="50" ht="24.75" customHeight="1" spans="1:13">
      <c r="A50" s="20">
        <v>45</v>
      </c>
      <c r="B50" s="20" t="s">
        <v>17</v>
      </c>
      <c r="C50" s="20" t="s">
        <v>64</v>
      </c>
      <c r="D50" s="22">
        <v>2</v>
      </c>
      <c r="E50" s="24">
        <v>5507</v>
      </c>
      <c r="F50" s="26">
        <v>5507</v>
      </c>
      <c r="G50" s="24">
        <v>0</v>
      </c>
      <c r="H50" s="24">
        <v>0</v>
      </c>
      <c r="I50" s="36">
        <f>ROUND(F50*15.5-10358.5,2)</f>
        <v>75000</v>
      </c>
      <c r="J50" s="36">
        <f t="shared" si="1"/>
        <v>0</v>
      </c>
      <c r="K50" s="36">
        <f t="shared" si="2"/>
        <v>9000</v>
      </c>
      <c r="L50" s="36">
        <f t="shared" si="3"/>
        <v>84000</v>
      </c>
      <c r="M50" s="30"/>
    </row>
    <row r="51" ht="24.75" customHeight="1" spans="1:13">
      <c r="A51" s="20">
        <v>46</v>
      </c>
      <c r="B51" s="20" t="s">
        <v>17</v>
      </c>
      <c r="C51" s="25" t="s">
        <v>65</v>
      </c>
      <c r="D51" s="22">
        <v>1</v>
      </c>
      <c r="E51" s="24">
        <v>1836</v>
      </c>
      <c r="F51" s="26">
        <v>1836</v>
      </c>
      <c r="G51" s="24">
        <v>0</v>
      </c>
      <c r="H51" s="24">
        <v>0</v>
      </c>
      <c r="I51" s="36">
        <f t="shared" ref="I51:I70" si="6">ROUND(F51*15.5,2)</f>
        <v>28458</v>
      </c>
      <c r="J51" s="36">
        <f t="shared" si="1"/>
        <v>0</v>
      </c>
      <c r="K51" s="36">
        <f t="shared" si="2"/>
        <v>4500</v>
      </c>
      <c r="L51" s="36">
        <f t="shared" si="3"/>
        <v>32958</v>
      </c>
      <c r="M51" s="26"/>
    </row>
    <row r="52" ht="24.75" customHeight="1" spans="1:13">
      <c r="A52" s="20">
        <v>47</v>
      </c>
      <c r="B52" s="20" t="s">
        <v>17</v>
      </c>
      <c r="C52" s="25" t="s">
        <v>66</v>
      </c>
      <c r="D52" s="22">
        <v>1</v>
      </c>
      <c r="E52" s="24">
        <v>1836</v>
      </c>
      <c r="F52" s="26">
        <v>1836</v>
      </c>
      <c r="G52" s="24">
        <v>0</v>
      </c>
      <c r="H52" s="24">
        <v>0</v>
      </c>
      <c r="I52" s="36">
        <f t="shared" si="6"/>
        <v>28458</v>
      </c>
      <c r="J52" s="36">
        <f t="shared" si="1"/>
        <v>0</v>
      </c>
      <c r="K52" s="36">
        <f t="shared" si="2"/>
        <v>4500</v>
      </c>
      <c r="L52" s="36">
        <f t="shared" si="3"/>
        <v>32958</v>
      </c>
      <c r="M52" s="26"/>
    </row>
    <row r="53" ht="24.75" customHeight="1" spans="1:13">
      <c r="A53" s="20">
        <v>48</v>
      </c>
      <c r="B53" s="20" t="s">
        <v>17</v>
      </c>
      <c r="C53" s="25" t="s">
        <v>67</v>
      </c>
      <c r="D53" s="22">
        <v>2</v>
      </c>
      <c r="E53" s="24">
        <v>3672</v>
      </c>
      <c r="F53" s="26">
        <v>3672</v>
      </c>
      <c r="G53" s="24">
        <v>0</v>
      </c>
      <c r="H53" s="24">
        <v>0</v>
      </c>
      <c r="I53" s="36">
        <f t="shared" si="6"/>
        <v>56916</v>
      </c>
      <c r="J53" s="36">
        <f t="shared" si="1"/>
        <v>0</v>
      </c>
      <c r="K53" s="36">
        <f t="shared" si="2"/>
        <v>9000</v>
      </c>
      <c r="L53" s="36">
        <f t="shared" si="3"/>
        <v>65916</v>
      </c>
      <c r="M53" s="26"/>
    </row>
    <row r="54" ht="24.75" customHeight="1" spans="1:13">
      <c r="A54" s="20">
        <v>49</v>
      </c>
      <c r="B54" s="20" t="s">
        <v>17</v>
      </c>
      <c r="C54" s="25" t="s">
        <v>68</v>
      </c>
      <c r="D54" s="22">
        <v>2</v>
      </c>
      <c r="E54" s="24">
        <v>3672</v>
      </c>
      <c r="F54" s="26">
        <v>3672</v>
      </c>
      <c r="G54" s="24">
        <v>0</v>
      </c>
      <c r="H54" s="24">
        <v>0</v>
      </c>
      <c r="I54" s="36">
        <f t="shared" si="6"/>
        <v>56916</v>
      </c>
      <c r="J54" s="36">
        <f t="shared" si="1"/>
        <v>0</v>
      </c>
      <c r="K54" s="36">
        <f t="shared" si="2"/>
        <v>9000</v>
      </c>
      <c r="L54" s="36">
        <f t="shared" si="3"/>
        <v>65916</v>
      </c>
      <c r="M54" s="26"/>
    </row>
    <row r="55" ht="24.75" customHeight="1" spans="1:13">
      <c r="A55" s="20">
        <v>50</v>
      </c>
      <c r="B55" s="20" t="s">
        <v>17</v>
      </c>
      <c r="C55" s="25" t="s">
        <v>69</v>
      </c>
      <c r="D55" s="22">
        <v>6</v>
      </c>
      <c r="E55" s="24">
        <v>0</v>
      </c>
      <c r="F55" s="26">
        <v>0</v>
      </c>
      <c r="G55" s="24">
        <v>0</v>
      </c>
      <c r="H55" s="24">
        <v>8.778</v>
      </c>
      <c r="I55" s="36">
        <f t="shared" si="6"/>
        <v>0</v>
      </c>
      <c r="J55" s="36">
        <f t="shared" si="1"/>
        <v>0</v>
      </c>
      <c r="K55" s="36">
        <f t="shared" si="2"/>
        <v>27000</v>
      </c>
      <c r="L55" s="36">
        <f t="shared" si="3"/>
        <v>27000</v>
      </c>
      <c r="M55" s="20"/>
    </row>
    <row r="56" ht="24.75" customHeight="1" spans="1:13">
      <c r="A56" s="20">
        <v>51</v>
      </c>
      <c r="B56" s="20" t="s">
        <v>17</v>
      </c>
      <c r="C56" s="25" t="s">
        <v>70</v>
      </c>
      <c r="D56" s="22">
        <v>6</v>
      </c>
      <c r="E56" s="24">
        <v>0</v>
      </c>
      <c r="F56" s="26">
        <v>0</v>
      </c>
      <c r="G56" s="24">
        <v>0</v>
      </c>
      <c r="H56" s="24">
        <v>11.704</v>
      </c>
      <c r="I56" s="36">
        <f t="shared" si="6"/>
        <v>0</v>
      </c>
      <c r="J56" s="36">
        <f t="shared" si="1"/>
        <v>0</v>
      </c>
      <c r="K56" s="36">
        <f t="shared" si="2"/>
        <v>27000</v>
      </c>
      <c r="L56" s="36">
        <f t="shared" si="3"/>
        <v>27000</v>
      </c>
      <c r="M56" s="20"/>
    </row>
    <row r="57" ht="24.75" customHeight="1" spans="1:13">
      <c r="A57" s="20">
        <v>52</v>
      </c>
      <c r="B57" s="20" t="s">
        <v>17</v>
      </c>
      <c r="C57" s="25" t="s">
        <v>71</v>
      </c>
      <c r="D57" s="22">
        <v>5</v>
      </c>
      <c r="E57" s="24">
        <v>0</v>
      </c>
      <c r="F57" s="26">
        <v>0</v>
      </c>
      <c r="G57" s="24">
        <v>0</v>
      </c>
      <c r="H57" s="24">
        <v>8.778</v>
      </c>
      <c r="I57" s="36">
        <f t="shared" si="6"/>
        <v>0</v>
      </c>
      <c r="J57" s="36">
        <f t="shared" si="1"/>
        <v>0</v>
      </c>
      <c r="K57" s="36">
        <f t="shared" si="2"/>
        <v>22500</v>
      </c>
      <c r="L57" s="36">
        <f t="shared" si="3"/>
        <v>22500</v>
      </c>
      <c r="M57" s="20"/>
    </row>
    <row r="58" ht="24.75" customHeight="1" spans="1:13">
      <c r="A58" s="20">
        <v>53</v>
      </c>
      <c r="B58" s="20" t="s">
        <v>17</v>
      </c>
      <c r="C58" s="25" t="s">
        <v>72</v>
      </c>
      <c r="D58" s="22">
        <v>6</v>
      </c>
      <c r="E58" s="24">
        <v>0</v>
      </c>
      <c r="F58" s="26">
        <v>0</v>
      </c>
      <c r="G58" s="24">
        <v>0</v>
      </c>
      <c r="H58" s="24">
        <v>7.021</v>
      </c>
      <c r="I58" s="36">
        <f t="shared" si="6"/>
        <v>0</v>
      </c>
      <c r="J58" s="36">
        <f t="shared" si="1"/>
        <v>0</v>
      </c>
      <c r="K58" s="36">
        <f t="shared" si="2"/>
        <v>27000</v>
      </c>
      <c r="L58" s="36">
        <f t="shared" si="3"/>
        <v>27000</v>
      </c>
      <c r="M58" s="20"/>
    </row>
    <row r="59" ht="24.75" customHeight="1" spans="1:13">
      <c r="A59" s="20">
        <v>54</v>
      </c>
      <c r="B59" s="20" t="s">
        <v>17</v>
      </c>
      <c r="C59" s="25" t="s">
        <v>73</v>
      </c>
      <c r="D59" s="22">
        <v>4</v>
      </c>
      <c r="E59" s="24">
        <v>0</v>
      </c>
      <c r="F59" s="26">
        <v>0</v>
      </c>
      <c r="G59" s="24">
        <v>0</v>
      </c>
      <c r="H59" s="24">
        <v>8.19</v>
      </c>
      <c r="I59" s="36">
        <f t="shared" si="6"/>
        <v>0</v>
      </c>
      <c r="J59" s="36">
        <f t="shared" si="1"/>
        <v>0</v>
      </c>
      <c r="K59" s="36">
        <f t="shared" si="2"/>
        <v>18000</v>
      </c>
      <c r="L59" s="36">
        <f t="shared" si="3"/>
        <v>18000</v>
      </c>
      <c r="M59" s="20"/>
    </row>
    <row r="60" ht="24.75" customHeight="1" spans="1:13">
      <c r="A60" s="20">
        <v>55</v>
      </c>
      <c r="B60" s="20" t="s">
        <v>17</v>
      </c>
      <c r="C60" s="25" t="s">
        <v>74</v>
      </c>
      <c r="D60" s="22">
        <v>4</v>
      </c>
      <c r="E60" s="24">
        <v>0</v>
      </c>
      <c r="F60" s="26">
        <v>0</v>
      </c>
      <c r="G60" s="24">
        <v>0</v>
      </c>
      <c r="H60" s="24">
        <v>8.19</v>
      </c>
      <c r="I60" s="36">
        <f t="shared" si="6"/>
        <v>0</v>
      </c>
      <c r="J60" s="36">
        <f t="shared" si="1"/>
        <v>0</v>
      </c>
      <c r="K60" s="36">
        <f t="shared" si="2"/>
        <v>18000</v>
      </c>
      <c r="L60" s="36">
        <f t="shared" si="3"/>
        <v>18000</v>
      </c>
      <c r="M60" s="20"/>
    </row>
    <row r="61" ht="24.75" customHeight="1" spans="1:13">
      <c r="A61" s="20">
        <v>56</v>
      </c>
      <c r="B61" s="20" t="s">
        <v>17</v>
      </c>
      <c r="C61" s="25" t="s">
        <v>75</v>
      </c>
      <c r="D61" s="22">
        <v>6</v>
      </c>
      <c r="E61" s="24">
        <v>0</v>
      </c>
      <c r="F61" s="26">
        <v>0</v>
      </c>
      <c r="G61" s="24">
        <v>0</v>
      </c>
      <c r="H61" s="24">
        <v>3.675</v>
      </c>
      <c r="I61" s="36">
        <f t="shared" si="6"/>
        <v>0</v>
      </c>
      <c r="J61" s="36">
        <f t="shared" si="1"/>
        <v>0</v>
      </c>
      <c r="K61" s="36">
        <f t="shared" si="2"/>
        <v>27000</v>
      </c>
      <c r="L61" s="36">
        <f t="shared" si="3"/>
        <v>27000</v>
      </c>
      <c r="M61" s="20"/>
    </row>
    <row r="62" ht="24.75" customHeight="1" spans="1:13">
      <c r="A62" s="20">
        <v>57</v>
      </c>
      <c r="B62" s="20" t="s">
        <v>17</v>
      </c>
      <c r="C62" s="25" t="s">
        <v>76</v>
      </c>
      <c r="D62" s="22">
        <v>4</v>
      </c>
      <c r="E62" s="24">
        <v>0</v>
      </c>
      <c r="F62" s="26">
        <v>0</v>
      </c>
      <c r="G62" s="24">
        <v>0</v>
      </c>
      <c r="H62" s="24">
        <v>3.15</v>
      </c>
      <c r="I62" s="36">
        <f t="shared" si="6"/>
        <v>0</v>
      </c>
      <c r="J62" s="36">
        <f t="shared" si="1"/>
        <v>0</v>
      </c>
      <c r="K62" s="36">
        <f t="shared" si="2"/>
        <v>18000</v>
      </c>
      <c r="L62" s="36">
        <f t="shared" si="3"/>
        <v>18000</v>
      </c>
      <c r="M62" s="20"/>
    </row>
    <row r="63" ht="24.75" customHeight="1" spans="1:13">
      <c r="A63" s="20">
        <v>58</v>
      </c>
      <c r="B63" s="20" t="s">
        <v>17</v>
      </c>
      <c r="C63" s="25" t="s">
        <v>77</v>
      </c>
      <c r="D63" s="22">
        <v>5</v>
      </c>
      <c r="E63" s="24">
        <v>0</v>
      </c>
      <c r="F63" s="26">
        <v>0</v>
      </c>
      <c r="G63" s="24">
        <v>0</v>
      </c>
      <c r="H63" s="24">
        <v>6.8</v>
      </c>
      <c r="I63" s="36">
        <f t="shared" si="6"/>
        <v>0</v>
      </c>
      <c r="J63" s="36">
        <f t="shared" si="1"/>
        <v>0</v>
      </c>
      <c r="K63" s="36">
        <f t="shared" si="2"/>
        <v>22500</v>
      </c>
      <c r="L63" s="36">
        <f t="shared" si="3"/>
        <v>22500</v>
      </c>
      <c r="M63" s="20"/>
    </row>
    <row r="64" ht="24.75" customHeight="1" spans="1:13">
      <c r="A64" s="20">
        <v>59</v>
      </c>
      <c r="B64" s="20" t="s">
        <v>17</v>
      </c>
      <c r="C64" s="25" t="s">
        <v>78</v>
      </c>
      <c r="D64" s="22">
        <v>3</v>
      </c>
      <c r="E64" s="24">
        <v>0</v>
      </c>
      <c r="F64" s="26">
        <v>0</v>
      </c>
      <c r="G64" s="24">
        <v>0</v>
      </c>
      <c r="H64" s="24">
        <v>2.94</v>
      </c>
      <c r="I64" s="36">
        <f t="shared" si="6"/>
        <v>0</v>
      </c>
      <c r="J64" s="36">
        <f t="shared" si="1"/>
        <v>0</v>
      </c>
      <c r="K64" s="36">
        <f t="shared" si="2"/>
        <v>13500</v>
      </c>
      <c r="L64" s="36">
        <f t="shared" si="3"/>
        <v>13500</v>
      </c>
      <c r="M64" s="20"/>
    </row>
    <row r="65" ht="24.75" customHeight="1" spans="1:13">
      <c r="A65" s="20">
        <v>60</v>
      </c>
      <c r="B65" s="20" t="s">
        <v>17</v>
      </c>
      <c r="C65" s="25" t="s">
        <v>79</v>
      </c>
      <c r="D65" s="20">
        <v>8</v>
      </c>
      <c r="E65" s="24">
        <v>0</v>
      </c>
      <c r="F65" s="26">
        <v>0</v>
      </c>
      <c r="G65" s="24">
        <v>0</v>
      </c>
      <c r="H65" s="24">
        <v>6.825</v>
      </c>
      <c r="I65" s="36">
        <f t="shared" si="6"/>
        <v>0</v>
      </c>
      <c r="J65" s="36">
        <f t="shared" si="1"/>
        <v>0</v>
      </c>
      <c r="K65" s="36">
        <f t="shared" si="2"/>
        <v>36000</v>
      </c>
      <c r="L65" s="36">
        <f t="shared" si="3"/>
        <v>36000</v>
      </c>
      <c r="M65" s="20"/>
    </row>
    <row r="66" ht="24.75" customHeight="1" spans="1:13">
      <c r="A66" s="20">
        <v>61</v>
      </c>
      <c r="B66" s="20" t="s">
        <v>17</v>
      </c>
      <c r="C66" s="25" t="s">
        <v>80</v>
      </c>
      <c r="D66" s="20">
        <v>3</v>
      </c>
      <c r="E66" s="24">
        <v>0</v>
      </c>
      <c r="F66" s="26">
        <v>0</v>
      </c>
      <c r="G66" s="24">
        <v>0</v>
      </c>
      <c r="H66" s="24">
        <v>4.704</v>
      </c>
      <c r="I66" s="36">
        <f t="shared" si="6"/>
        <v>0</v>
      </c>
      <c r="J66" s="36">
        <f t="shared" si="1"/>
        <v>0</v>
      </c>
      <c r="K66" s="36">
        <f t="shared" si="2"/>
        <v>13500</v>
      </c>
      <c r="L66" s="36">
        <f t="shared" si="3"/>
        <v>13500</v>
      </c>
      <c r="M66" s="20"/>
    </row>
    <row r="67" ht="24.75" customHeight="1" spans="1:13">
      <c r="A67" s="20">
        <v>62</v>
      </c>
      <c r="B67" s="20" t="s">
        <v>17</v>
      </c>
      <c r="C67" s="25" t="s">
        <v>81</v>
      </c>
      <c r="D67" s="20">
        <v>1</v>
      </c>
      <c r="E67" s="24">
        <v>0</v>
      </c>
      <c r="F67" s="26">
        <v>0</v>
      </c>
      <c r="G67" s="24">
        <v>0</v>
      </c>
      <c r="H67" s="24">
        <v>7</v>
      </c>
      <c r="I67" s="36">
        <f t="shared" si="6"/>
        <v>0</v>
      </c>
      <c r="J67" s="36">
        <f t="shared" si="1"/>
        <v>0</v>
      </c>
      <c r="K67" s="36">
        <f t="shared" si="2"/>
        <v>4500</v>
      </c>
      <c r="L67" s="36">
        <f t="shared" si="3"/>
        <v>4500</v>
      </c>
      <c r="M67" s="20"/>
    </row>
    <row r="68" ht="24.75" customHeight="1" spans="1:13">
      <c r="A68" s="20">
        <v>63</v>
      </c>
      <c r="B68" s="20" t="s">
        <v>17</v>
      </c>
      <c r="C68" s="25" t="s">
        <v>82</v>
      </c>
      <c r="D68" s="20">
        <v>4</v>
      </c>
      <c r="E68" s="24">
        <v>0</v>
      </c>
      <c r="F68" s="26">
        <v>0</v>
      </c>
      <c r="G68" s="24">
        <v>0</v>
      </c>
      <c r="H68" s="24">
        <v>8.778</v>
      </c>
      <c r="I68" s="36">
        <f t="shared" si="6"/>
        <v>0</v>
      </c>
      <c r="J68" s="36">
        <f t="shared" si="1"/>
        <v>0</v>
      </c>
      <c r="K68" s="36">
        <f t="shared" si="2"/>
        <v>18000</v>
      </c>
      <c r="L68" s="36">
        <f t="shared" si="3"/>
        <v>18000</v>
      </c>
      <c r="M68" s="20"/>
    </row>
    <row r="69" ht="24.75" customHeight="1" spans="1:13">
      <c r="A69" s="20">
        <v>64</v>
      </c>
      <c r="B69" s="20" t="s">
        <v>17</v>
      </c>
      <c r="C69" s="25" t="s">
        <v>83</v>
      </c>
      <c r="D69" s="20">
        <v>4</v>
      </c>
      <c r="E69" s="24">
        <v>0</v>
      </c>
      <c r="F69" s="26">
        <v>0</v>
      </c>
      <c r="G69" s="24">
        <v>0</v>
      </c>
      <c r="H69" s="24">
        <v>8.386</v>
      </c>
      <c r="I69" s="36">
        <f t="shared" si="6"/>
        <v>0</v>
      </c>
      <c r="J69" s="36">
        <f t="shared" si="1"/>
        <v>0</v>
      </c>
      <c r="K69" s="36">
        <f t="shared" si="2"/>
        <v>18000</v>
      </c>
      <c r="L69" s="36">
        <f t="shared" si="3"/>
        <v>18000</v>
      </c>
      <c r="M69" s="20"/>
    </row>
    <row r="70" ht="24.75" customHeight="1" spans="1:13">
      <c r="A70" s="20">
        <v>65</v>
      </c>
      <c r="B70" s="20" t="s">
        <v>17</v>
      </c>
      <c r="C70" s="25" t="s">
        <v>84</v>
      </c>
      <c r="D70" s="22">
        <v>2</v>
      </c>
      <c r="E70" s="24">
        <v>0</v>
      </c>
      <c r="F70" s="26">
        <v>0</v>
      </c>
      <c r="G70" s="24">
        <v>0</v>
      </c>
      <c r="H70" s="24">
        <v>11.704</v>
      </c>
      <c r="I70" s="36">
        <f t="shared" si="6"/>
        <v>0</v>
      </c>
      <c r="J70" s="36">
        <f>ROUND(G70*2.08,2)</f>
        <v>0</v>
      </c>
      <c r="K70" s="36">
        <f>D70*4500</f>
        <v>9000</v>
      </c>
      <c r="L70" s="36">
        <f>I70+J70+K70</f>
        <v>9000</v>
      </c>
      <c r="M70" s="20"/>
    </row>
    <row r="71" ht="108.75" customHeight="1" spans="1:13">
      <c r="A71" s="20">
        <v>66</v>
      </c>
      <c r="B71" s="20" t="s">
        <v>17</v>
      </c>
      <c r="C71" s="41" t="s">
        <v>85</v>
      </c>
      <c r="D71" s="42"/>
      <c r="E71" s="43">
        <f>F71+G71</f>
        <v>19403</v>
      </c>
      <c r="F71" s="44">
        <v>19403</v>
      </c>
      <c r="G71" s="24">
        <v>0</v>
      </c>
      <c r="H71" s="45"/>
      <c r="I71" s="46">
        <f>ROUND(F71*3.34,2)</f>
        <v>64806.02</v>
      </c>
      <c r="J71" s="46">
        <f>ROUND(G71*2.08,2)</f>
        <v>0</v>
      </c>
      <c r="K71" s="46">
        <f>D71*4500</f>
        <v>0</v>
      </c>
      <c r="L71" s="46">
        <f>I71+J71+K71</f>
        <v>64806.02</v>
      </c>
      <c r="M71" s="47"/>
    </row>
    <row r="72" ht="25.5" customHeight="1" spans="1:13">
      <c r="A72" s="20"/>
      <c r="B72" s="20"/>
      <c r="C72" s="20"/>
      <c r="D72" s="23">
        <f t="shared" ref="D72:L72" si="7">SUM(D6:D71)</f>
        <v>209</v>
      </c>
      <c r="E72" s="23">
        <f t="shared" si="7"/>
        <v>307215</v>
      </c>
      <c r="F72" s="23">
        <f t="shared" si="7"/>
        <v>307215</v>
      </c>
      <c r="G72" s="23">
        <f t="shared" si="7"/>
        <v>0</v>
      </c>
      <c r="H72" s="23">
        <f t="shared" si="7"/>
        <v>116.623</v>
      </c>
      <c r="I72" s="23">
        <f t="shared" si="7"/>
        <v>3907909.02</v>
      </c>
      <c r="J72" s="23">
        <f t="shared" si="7"/>
        <v>0</v>
      </c>
      <c r="K72" s="23">
        <f t="shared" si="7"/>
        <v>940500</v>
      </c>
      <c r="L72" s="23">
        <f t="shared" si="7"/>
        <v>4848409.02</v>
      </c>
      <c r="M72" s="23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pageMargins left="0.55" right="0.16" top="0.79" bottom="0.79" header="0.12" footer="0.12"/>
  <pageSetup paperSize="9" scale="7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西牛毛村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白银乡-文档员</dc:creator>
  <cp:lastModifiedBy>Security.</cp:lastModifiedBy>
  <dcterms:created xsi:type="dcterms:W3CDTF">2024-07-24T01:25:00Z</dcterms:created>
  <dcterms:modified xsi:type="dcterms:W3CDTF">2024-08-26T09:03:00Z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9D953B504CE44215B040A7128A6EB747_11</vt:lpwstr>
  </property>
  <property fmtid="{D5CDD505-2E9C-101B-9397-08002B2CF9AE}" pid="3" name="KSOProductBuildVer">
    <vt:lpwstr>2052-12.1.0.17827</vt:lpwstr>
  </property>
</Properties>
</file>